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paolozzir\Documents\"/>
    </mc:Choice>
  </mc:AlternateContent>
  <xr:revisionPtr revIDLastSave="0" documentId="8_{C70B0FD1-A9F3-49AD-BABF-8D4B1193BE53}" xr6:coauthVersionLast="47" xr6:coauthVersionMax="47" xr10:uidLastSave="{00000000-0000-0000-0000-000000000000}"/>
  <bookViews>
    <workbookView xWindow="-28920" yWindow="-8790" windowWidth="29040" windowHeight="15720" tabRatio="986" xr2:uid="{A316159A-F31E-4663-96EE-E26D505B1309}"/>
  </bookViews>
  <sheets>
    <sheet name="Title" sheetId="47" r:id="rId1"/>
    <sheet name="2025 (to November)" sheetId="37" r:id="rId2"/>
    <sheet name="2024" sheetId="34" r:id="rId3"/>
    <sheet name="2023" sheetId="33" r:id="rId4"/>
    <sheet name="2022" sheetId="3" r:id="rId5"/>
    <sheet name="2021" sheetId="4" r:id="rId6"/>
    <sheet name="2020" sheetId="38" r:id="rId7"/>
    <sheet name="2019" sheetId="39" r:id="rId8"/>
    <sheet name="2018" sheetId="40" r:id="rId9"/>
    <sheet name="2017" sheetId="41" r:id="rId10"/>
    <sheet name="2016" sheetId="42" r:id="rId11"/>
    <sheet name="2015" sheetId="43" r:id="rId12"/>
    <sheet name="2014" sheetId="44" r:id="rId13"/>
    <sheet name="2013" sheetId="45" r:id="rId14"/>
    <sheet name="2012" sheetId="46" r:id="rId15"/>
  </sheets>
  <definedNames>
    <definedName name="_xlnm._FilterDatabase" localSheetId="14" hidden="1">'2012'!$A$1:$F$25</definedName>
    <definedName name="_xlnm._FilterDatabase" localSheetId="13" hidden="1">'2013'!$A$1:$E$25</definedName>
    <definedName name="_xlnm._FilterDatabase" localSheetId="12" hidden="1">'2014'!$A$1:$E$27</definedName>
    <definedName name="_xlnm._FilterDatabase" localSheetId="11" hidden="1">'2015'!$A$1:$D$28</definedName>
    <definedName name="_xlnm._FilterDatabase" localSheetId="10" hidden="1">'2016'!$A$1:$CW$34</definedName>
    <definedName name="_xlnm._FilterDatabase" localSheetId="9" hidden="1">'2017'!$A$1:$C$32</definedName>
    <definedName name="_xlnm._FilterDatabase" localSheetId="8" hidden="1">'2018'!$A$1:$C$27</definedName>
    <definedName name="_xlnm._FilterDatabase" localSheetId="7" hidden="1">'2019'!$B$1:$B$26</definedName>
    <definedName name="_xlnm._FilterDatabase" localSheetId="5" hidden="1">'2021'!$A$1:$C$1</definedName>
    <definedName name="_xlnm._FilterDatabase" localSheetId="4" hidden="1">'2022'!#REF!</definedName>
    <definedName name="_xlnm.Print_Area" localSheetId="10">'2016'!$A$1:$C$34</definedName>
    <definedName name="_xlnm.Print_Titles" localSheetId="10">'2016'!$1:$1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45" l="1"/>
  <c r="C19" i="37"/>
  <c r="C17" i="38" l="1"/>
  <c r="C27" i="40"/>
  <c r="C26" i="44" l="1"/>
  <c r="C27" i="44"/>
  <c r="C25" i="46"/>
  <c r="C3" i="43"/>
  <c r="C17" i="43"/>
  <c r="C9" i="43"/>
  <c r="C6" i="43"/>
  <c r="C23" i="43"/>
  <c r="C10" i="43"/>
  <c r="C4" i="43"/>
  <c r="C14" i="43"/>
  <c r="C8" i="43"/>
  <c r="C25" i="43"/>
  <c r="C15" i="43"/>
  <c r="C34" i="42"/>
  <c r="C32" i="41"/>
  <c r="C25" i="39"/>
  <c r="C28" i="43" l="1"/>
  <c r="C23" i="34" l="1"/>
  <c r="C16" i="33"/>
  <c r="C17" i="4" l="1"/>
  <c r="C22" i="3" l="1"/>
  <c r="C7" i="3"/>
  <c r="C23" i="3" l="1"/>
</calcChain>
</file>

<file path=xl/sharedStrings.xml><?xml version="1.0" encoding="utf-8"?>
<sst xmlns="http://schemas.openxmlformats.org/spreadsheetml/2006/main" count="671" uniqueCount="421">
  <si>
    <t>Eithne Fitzgerald</t>
  </si>
  <si>
    <t>Mazars Consulting</t>
  </si>
  <si>
    <t>Grant Thornton</t>
  </si>
  <si>
    <t>Alpha Healthcare Ltd</t>
  </si>
  <si>
    <t>Independent Patient Safety Council Tender: Patient Safety Complaints &amp; Patient Safety Incidents Culture &amp; Values Project</t>
  </si>
  <si>
    <t>Crowe Horwath</t>
  </si>
  <si>
    <t>Project Description</t>
  </si>
  <si>
    <t>Elective Hospital work</t>
  </si>
  <si>
    <t>Professor Frank Keane</t>
  </si>
  <si>
    <t>Elective Hospital business case</t>
  </si>
  <si>
    <t>PA Consulting Services</t>
  </si>
  <si>
    <t>Sláintecare Action Plan Programme Management</t>
  </si>
  <si>
    <t>Evaluation of the 2001 Report of the National Advisory Committee on Palliative Care</t>
  </si>
  <si>
    <t>Trinity College</t>
  </si>
  <si>
    <t>External Assurance Project 2 (Maternity Hospitals)</t>
  </si>
  <si>
    <t>PricewaterhouseCoopers</t>
  </si>
  <si>
    <t>NCHD Taskforce</t>
  </si>
  <si>
    <t>Advice on Private Health Insurance</t>
  </si>
  <si>
    <t>Mazars</t>
  </si>
  <si>
    <t>Review of the operation of the Health (Reg of Termination of Pregnancy) Act 2018</t>
  </si>
  <si>
    <t xml:space="preserve">Manchester Metropolitan </t>
  </si>
  <si>
    <t>Patient &amp; Staff Stories Project under Ireland's National Action Plan on Antimicrobial Resistance (2017-2020) (iNAP2)</t>
  </si>
  <si>
    <t>HIQA</t>
  </si>
  <si>
    <t>Provision of Data Protection Advisory and Support Services to ensure ongoing compliance with Data Protection obligations</t>
  </si>
  <si>
    <t>Provision of Policy Analysis Expertise &amp; Advisory Services 2021-2022</t>
  </si>
  <si>
    <t>Review of Complaints Policy governing nursing homes</t>
  </si>
  <si>
    <t>Crowe</t>
  </si>
  <si>
    <t>Review of the National Sexual Health Strategy</t>
  </si>
  <si>
    <t>Review of the National Physical Activity Plan - Joint Project with Dept of Tourism &amp; Sport</t>
  </si>
  <si>
    <t>External Assurance Project 1 (Electives, Cork and Galway)</t>
  </si>
  <si>
    <t>Archus</t>
  </si>
  <si>
    <t>National Taskforce to focus on the Non-Consultant Hospital Doctor (NCHD) workforce</t>
  </si>
  <si>
    <t>Sláintecare Area Based Deprivation work</t>
  </si>
  <si>
    <t>Eleanor McClorey</t>
  </si>
  <si>
    <t>Planning advice on site selection</t>
  </si>
  <si>
    <t>Cunnane Straton Reynolds</t>
  </si>
  <si>
    <t>Elective Hospital Site Selection</t>
  </si>
  <si>
    <t>ARUP Consultants</t>
  </si>
  <si>
    <t>Alpha Healthcare</t>
  </si>
  <si>
    <t>National Advisory Committee-Palliative Care</t>
  </si>
  <si>
    <t>Consultancy on Women’s Health Task Force</t>
  </si>
  <si>
    <t>MCCP</t>
  </si>
  <si>
    <t>Provision of disability policy analysis expertise and advisory services</t>
  </si>
  <si>
    <t>Review of Patient Advocacy Services</t>
  </si>
  <si>
    <t>Independent Patient Safety Council Project on Open Disclosure Policy</t>
  </si>
  <si>
    <t>Deloitte Ireland LLP</t>
  </si>
  <si>
    <t>Conor Feeney BL</t>
  </si>
  <si>
    <t>Transfer Disability serv to Mins. CEDIY</t>
  </si>
  <si>
    <t>Actuarial, accounting, insurance, and economic advice on Private Health Insurance</t>
  </si>
  <si>
    <t>Embedding Risk Management</t>
  </si>
  <si>
    <t>Peter Thomas Ltd.</t>
  </si>
  <si>
    <t>Facilitation Support for the work of the Public Health Reform Expert Advisory Group</t>
  </si>
  <si>
    <t>Ruth A Fitzgerald</t>
  </si>
  <si>
    <t>Legal services – To provide advice on, and the drafting of, a CTA Healthcare Memorandum of Understanding</t>
  </si>
  <si>
    <t>UCD</t>
  </si>
  <si>
    <t>Total</t>
  </si>
  <si>
    <t>Ernst &amp; Young</t>
  </si>
  <si>
    <t>Indecon</t>
  </si>
  <si>
    <t>Royal College of Surgeons</t>
  </si>
  <si>
    <t>BH Consulting</t>
  </si>
  <si>
    <t xml:space="preserve">Technology Recovery Plan </t>
  </si>
  <si>
    <t>To develop draft policy in respect of Patient Complaints concerning Clinical Judgement</t>
  </si>
  <si>
    <t xml:space="preserve">Patient and Staff Stories Project on Antimicrobial Resistance and Sepsis (Phase 2) </t>
  </si>
  <si>
    <t>Paul Dunphy</t>
  </si>
  <si>
    <t>Actuarial Services - Private Health Insurance</t>
  </si>
  <si>
    <t>Internal Audit</t>
  </si>
  <si>
    <t>Provision of a Business Continuity Plan (BCP) for the Department.</t>
  </si>
  <si>
    <t>Patient Safety Complaints and Patient Safety Incidents Culture and Values Project</t>
  </si>
  <si>
    <t xml:space="preserve">Review of the National Sexual Health Strategy </t>
  </si>
  <si>
    <t>Analysis of the dental workforce to align with the actions of Smile agus Sláinte</t>
  </si>
  <si>
    <t>Tool for Risk, Interventions &amp; Outcomes. Provides a framework that includes relevant safeguarding interventions and a field for measuring their outcomes.</t>
  </si>
  <si>
    <t>HSE</t>
  </si>
  <si>
    <t>Research project to support update of the National Clinical Effectiveness Committee Standards for Clinical Practice Guidance</t>
  </si>
  <si>
    <t>PFH Technology Group</t>
  </si>
  <si>
    <t>Quadra Consulting</t>
  </si>
  <si>
    <t>RCSI</t>
  </si>
  <si>
    <t>National Institute for Health and Care Excellence (NICE)</t>
  </si>
  <si>
    <t>IPSOS</t>
  </si>
  <si>
    <t>Co-Sourcing Internal Audit Function</t>
  </si>
  <si>
    <t>Stakeholder consultation to inform policy in relation to new Governanceand Leadership structures for Nursing and Midwifery to deliver Sláintecare.</t>
  </si>
  <si>
    <t>Independent Research Tender: Stakeholder Expectations in respect of Patient Complaints concerning Clinical Judgement</t>
  </si>
  <si>
    <t>IAG 2 Consultant support</t>
  </si>
  <si>
    <t>Diabetes Guideline</t>
  </si>
  <si>
    <t>Pandemic preparedness from a behavioural perspective: survey tool</t>
  </si>
  <si>
    <t>Towards Gastric Cancer Screening (TOGAS) Pilot Study</t>
  </si>
  <si>
    <t xml:space="preserve">Expert Review Body Report on Nursing and Midwifery (ERB) </t>
  </si>
  <si>
    <t>Crowe Horwath Crowe Horwath</t>
  </si>
  <si>
    <t>Patient Safety and Quality</t>
  </si>
  <si>
    <t>Supplier</t>
  </si>
  <si>
    <t>Expenditure</t>
  </si>
  <si>
    <t>Pharmacist Prescribing</t>
  </si>
  <si>
    <t>Review of Healthy Ireland Framework 04/0</t>
  </si>
  <si>
    <t>Periodic Critical Review (PCR) Guidance</t>
  </si>
  <si>
    <t>Support and advice re Sláintecare</t>
  </si>
  <si>
    <t>HSE Health Regions evaluation - Slaintecare</t>
  </si>
  <si>
    <t>Core Full Solutions</t>
  </si>
  <si>
    <t>Amsterdam UMC Research B.V.</t>
  </si>
  <si>
    <t>Strategy research 30/01/24</t>
  </si>
  <si>
    <t>Technical support HSPA Framework</t>
  </si>
  <si>
    <t>Professional consultancy services to support the development of a new National Digital Healthcare and Well-being Framework: 2023-2030.</t>
  </si>
  <si>
    <t>Provision of Strategy and Operations Support for the National Taskforce on Non-Consultant Hospital Doctors Workforce</t>
  </si>
  <si>
    <t>Actuarial, accounting, insurance and economic advice services as and when.</t>
  </si>
  <si>
    <t>Organisational Design Consultancy</t>
  </si>
  <si>
    <t>Provision of Policy Analysis Expertise &amp; Advisory Services</t>
  </si>
  <si>
    <t xml:space="preserve">Development of a strategic plan for National Healthy Cities and Counties Network </t>
  </si>
  <si>
    <t>HumeBrophy</t>
  </si>
  <si>
    <t>Consultancy Support Relocation European</t>
  </si>
  <si>
    <t>Consultancy on Embedding Risk Management</t>
  </si>
  <si>
    <t xml:space="preserve">Critical evaluation of international models for safeguarding vulnerable adults from various forms of abuse </t>
  </si>
  <si>
    <t>OCC Ltd</t>
  </si>
  <si>
    <t>Support with Quality Assurance of Oral Health Policy</t>
  </si>
  <si>
    <t>Arcline</t>
  </si>
  <si>
    <t>External Document Management Consultancy Services</t>
  </si>
  <si>
    <t>Developing an External Strategy for Department of Health</t>
  </si>
  <si>
    <t>Crowe Consulting</t>
  </si>
  <si>
    <t>Review of Management, Operation and Funding of Home Support Services.</t>
  </si>
  <si>
    <t>Deloitte</t>
  </si>
  <si>
    <t xml:space="preserve">              </t>
  </si>
  <si>
    <t>PWC</t>
  </si>
  <si>
    <t>ICT Penetration Testing 24-25</t>
  </si>
  <si>
    <t xml:space="preserve">Health Sector Common Appraisal Framework (CAF) </t>
  </si>
  <si>
    <t>for the preparation of a surveillance report on Antimicrobial Resistance</t>
  </si>
  <si>
    <t>eHealth project</t>
  </si>
  <si>
    <t>Metis Consulting</t>
  </si>
  <si>
    <t>Technical advisor on pharmacy issues and tasks re key priorities of the Medicines, Controlled Drugs and Pharmacy Legislation Unit</t>
  </si>
  <si>
    <t>Aurion Ltd</t>
  </si>
  <si>
    <t>Clinical Practice Guidelines - Development and Hosting of eLearning courseware</t>
  </si>
  <si>
    <t>Support the development of guidelines for the implementation of the National Maternity Strategy</t>
  </si>
  <si>
    <t>Baseline research – National Point Prevalence Study</t>
  </si>
  <si>
    <t>Health Research Board</t>
  </si>
  <si>
    <t>Taskforce on Staffing and Skill Mix Phase 1: (overall 3 year project with HRB)</t>
  </si>
  <si>
    <t>Prof. Alex Stevens, UK</t>
  </si>
  <si>
    <t>Drug Policy Research - Project co-funded with Dept. of Justice &amp; Equality</t>
  </si>
  <si>
    <t>Investigation of a Protected Disclosure</t>
  </si>
  <si>
    <t>Support GDPR Compliance in the Department</t>
  </si>
  <si>
    <t>External Review of the HSE's Re-imbursement Decision-Making Process</t>
  </si>
  <si>
    <t>Critical evaluation of international models for safeguarding vulnerable adults from various forms of abuse (sexual, emotional, psychological, financial, institutional)</t>
  </si>
  <si>
    <t>Centre for Effective Services</t>
  </si>
  <si>
    <t>National Patient Safety Office Training Programme</t>
  </si>
  <si>
    <t>Development of clinical guidelines for termination of pregnancy</t>
  </si>
  <si>
    <t>Ms Eithne Fitzgerald</t>
  </si>
  <si>
    <t>Development of a strategic plan for National Healthy Cities and Counties Network</t>
  </si>
  <si>
    <t>Morrow Gilchrist Associates</t>
  </si>
  <si>
    <t>Review of A Vision for Change (continuation from project commenced 2016)</t>
  </si>
  <si>
    <t>External Quality Audit of Internal Audit Function</t>
  </si>
  <si>
    <t>Outsourced Audit of ICT Security, Operations &amp; Controls</t>
  </si>
  <si>
    <t>Developing an External Strategy for Department of Health - Slaintecare</t>
  </si>
  <si>
    <t>Home Care Statutory Scheme Planning</t>
  </si>
  <si>
    <t>Review of the Management, Operation &amp; Funding of Adult Home Support Services</t>
  </si>
  <si>
    <t>Actuarial Work Private Health Insurance</t>
  </si>
  <si>
    <t>University College Cork</t>
  </si>
  <si>
    <t>50% on project completion (Patient Safety bill)</t>
  </si>
  <si>
    <t>Consultancy Support Plan Slaintecare</t>
  </si>
  <si>
    <t>Independent re-evaluation of the shared NI/ROI Congenital Heart Disease Network</t>
  </si>
  <si>
    <t>McKinsey</t>
  </si>
  <si>
    <t>Development of Response to Sláintecare Report</t>
  </si>
  <si>
    <t>NUI Galway</t>
  </si>
  <si>
    <t>Develop accreditation model for Healthy Workplaces</t>
  </si>
  <si>
    <t>Actuarial, accounting, insurance and economic advice with regard to Private Health Insurance</t>
  </si>
  <si>
    <t>Milliman Ltd</t>
  </si>
  <si>
    <t>PA Consulting</t>
  </si>
  <si>
    <t>Capacity Review across the Health Sector</t>
  </si>
  <si>
    <t>Q4 PR</t>
  </si>
  <si>
    <t>In relation to the launch of Sláintecare Reform Programme</t>
  </si>
  <si>
    <t>Morrow Gilchrist &amp; Associates</t>
  </si>
  <si>
    <t>Review of A Vision for Change</t>
  </si>
  <si>
    <t>Ernst and Young</t>
  </si>
  <si>
    <t>Independent Expert Review of Delayed Discharges 2018</t>
  </si>
  <si>
    <t>Royal College of Physicians of Ireland &amp; Irish College of General Practitioners</t>
  </si>
  <si>
    <t>Research to inform guidance in relation to Patient Safety Bill</t>
  </si>
  <si>
    <t>Ms. Eithne Fitzgerald</t>
  </si>
  <si>
    <t>Policy analysis expertise and advisory services on a range of disability related issues.</t>
  </si>
  <si>
    <t>Clinical Practice Guidelines - Training &amp; Resources in Implementation Sciences</t>
  </si>
  <si>
    <t>Report on current and future role of Public Health Specialists in Ireland</t>
  </si>
  <si>
    <t>Independent Evaluation of Physician Associate Pilot – Beaumont Hospital – pathfinder for the National Integrated Strategic Framework for Health Workforce Planning</t>
  </si>
  <si>
    <t>Taskforce on Staffing and Skill Mix Phase 1</t>
  </si>
  <si>
    <t>Provision of eLearning module for IMEWS National Clinical Guidelines</t>
  </si>
  <si>
    <t>University of Sheffield</t>
  </si>
  <si>
    <t>Minimum Unit Pricing (Alcohol) Research project</t>
  </si>
  <si>
    <t>RIA - Patient Safety Licensing Bill</t>
  </si>
  <si>
    <t>Clinical effectiveness development - curriculum and competency framework for healthcare professionals</t>
  </si>
  <si>
    <t>Technical advisor on pharmacy issues and tasks iro key priorities of the Medicines, Controlled Drugs and Pharmacy Legislation Unit</t>
  </si>
  <si>
    <t>Trutz Haase, OCC Ltd &amp; University of Sheffield</t>
  </si>
  <si>
    <t>Development &amp; Implementation of an evidence based National Oral Health Policy responsive to the requirements of the Irish population.</t>
  </si>
  <si>
    <t>NUIG</t>
  </si>
  <si>
    <t>Commissioning, Development and Quality Assurance of 4 x National Clinical Guidelines</t>
  </si>
  <si>
    <t>Mr Trutz Haase</t>
  </si>
  <si>
    <t>Development of a performance measurement framework for Drug and Alcohol Task Forces</t>
  </si>
  <si>
    <t>Aurion</t>
  </si>
  <si>
    <t>UCC</t>
  </si>
  <si>
    <t>Clinical Practice Guidelines - Research on Evidence Based Practice in Ireland</t>
  </si>
  <si>
    <t>Work Research Centre</t>
  </si>
  <si>
    <t>Expert evidence and review of mental health services (in relation to the review of A Vision for Change)</t>
  </si>
  <si>
    <t>DCU</t>
  </si>
  <si>
    <t>Support for Patient Advocacy - Development of PPI Framework</t>
  </si>
  <si>
    <t>Baseline research - National Clinical Guidelines 2 &amp; 3 -Healthcare Associated Infections</t>
  </si>
  <si>
    <t>Baseline research - National Clinical Guidelines 9 &amp; 10 – Palliative Care</t>
  </si>
  <si>
    <t>Prospectus Consultants</t>
  </si>
  <si>
    <t xml:space="preserve">Consultancy re Trauma Policy Communications </t>
  </si>
  <si>
    <t>Expert Group</t>
  </si>
  <si>
    <t>Taskforce on Staffing and Skill Mix Phase II: review of national reports</t>
  </si>
  <si>
    <t>RPS Group &amp; 3rd party</t>
  </si>
  <si>
    <t>Consultancy/Research services to assist with drawing up a report on the consultation process on a new National Drugs Strategy</t>
  </si>
  <si>
    <t>Assist in the development of fees models under the EU Tobacco Products Directive.</t>
  </si>
  <si>
    <t>Treacy Consultancy</t>
  </si>
  <si>
    <t>Development of a Management Board development programme (Action 9.3 of Working Better Together Project Plan)</t>
  </si>
  <si>
    <t>Research Matters</t>
  </si>
  <si>
    <t>Support - Newborn Screening Card Archive Forum</t>
  </si>
  <si>
    <t>Prospectus Ltd.</t>
  </si>
  <si>
    <t>Develop and establish a network in relation to the Healthy Ireland Framework</t>
  </si>
  <si>
    <t>Health Research Board (UCC)</t>
  </si>
  <si>
    <t>Regulatory Impact Analysis of Patient Safety Licensing Bill</t>
  </si>
  <si>
    <t xml:space="preserve">Clinical effectiveness development - curriculum and competency framework for healthcare professionals </t>
  </si>
  <si>
    <t>P.A. Consulting</t>
  </si>
  <si>
    <t xml:space="preserve">Task Force on Personalised Budgets </t>
  </si>
  <si>
    <t xml:space="preserve">Milliman </t>
  </si>
  <si>
    <t>Actuarial, accounting, insurance and economic advice services as and when required.</t>
  </si>
  <si>
    <t>Stephen O'Herlihy, barrister</t>
  </si>
  <si>
    <t>Legal Review of Patient Safety Complaints and Advocacy legislation</t>
  </si>
  <si>
    <t>Hume Brophy</t>
  </si>
  <si>
    <t>Public Relations and Communications support for European Medicines Agency (EMA) bid</t>
  </si>
  <si>
    <t>Milliman Ltd.</t>
  </si>
  <si>
    <t>Technical advisor on pharmacy issues and key priorities</t>
  </si>
  <si>
    <t>Trutz Haase, OCC Ltd &amp; Uni of Sheffield</t>
  </si>
  <si>
    <t>Development &amp; Implementation of an evidence based National Oral Health Policy</t>
  </si>
  <si>
    <t>ICF Consulting Services Ltd</t>
  </si>
  <si>
    <t xml:space="preserve">Research on the Economic Costs of Smoking in Ireland </t>
  </si>
  <si>
    <t>Complete pediatric guideline</t>
  </si>
  <si>
    <t>Clinical Guideline 2 (NEWS update, NCG No.1)</t>
  </si>
  <si>
    <t>Support - development of a National Clinical Audit through the National Clinical Effectiveness Committee</t>
  </si>
  <si>
    <t>Policy paper and policy options on the future role and direction of advanced and specialist nursing and midwifery practice within the Irish health service</t>
  </si>
  <si>
    <t>UCC/UCD/NUIG collaborative team</t>
  </si>
  <si>
    <t>Literature review and stakeholder evaluation to inform a policy on future community nursing and midwifery, public health nursing and related support grades</t>
  </si>
  <si>
    <t>Skills for Health</t>
  </si>
  <si>
    <t>Research and stakeholder engagement to inform the further development of Nursing and Midwifery Key Performance Indicators</t>
  </si>
  <si>
    <t>Prospectus Management Consultants</t>
  </si>
  <si>
    <t>Support in the development of a policy on a major trauma network for Ireland</t>
  </si>
  <si>
    <t>Amárach Research</t>
  </si>
  <si>
    <t>Alcohol Labelling requirements - research, design of mock labels and piloting of mock labels through targeted focus groups</t>
  </si>
  <si>
    <t>Support a framework for the implementation of clinical practice guidance</t>
  </si>
  <si>
    <t>The Performance Partnership</t>
  </si>
  <si>
    <t>Development of a learning Development Strategy/Plan for the Department and an approach and guidelines for mentoring and coaching.</t>
  </si>
  <si>
    <t>Undertaking a series of internal and external consultation engagements</t>
  </si>
  <si>
    <t>Support a framework for supporting patients and their advocates in the governance and development of national Clinical Guidelines and National Clinical Audit</t>
  </si>
  <si>
    <t>Support for implementation of National Clinical Guidelines through the NCEC</t>
  </si>
  <si>
    <t xml:space="preserve">Trauma Policy Communications </t>
  </si>
  <si>
    <t>RPS Group</t>
  </si>
  <si>
    <t>Services to assist with drawing up a report on the consultation process on a new National Drugs Strategy</t>
  </si>
  <si>
    <t>IPA</t>
  </si>
  <si>
    <t>Establishment of a new integrated business and risk management system</t>
  </si>
  <si>
    <t>KPMG</t>
  </si>
  <si>
    <t>Consultation exercise on performance dialogue with and performance management of the HSE</t>
  </si>
  <si>
    <t>Alcohol Action Ireland</t>
  </si>
  <si>
    <t>Joint participation in European study Participation into alcohol marketing during Euro 2016</t>
  </si>
  <si>
    <t>Support - Implementation Planning Workshop</t>
  </si>
  <si>
    <t>Management Board development programme</t>
  </si>
  <si>
    <t>Treacy Consulting</t>
  </si>
  <si>
    <t>Collaborative and Behaviours Project</t>
  </si>
  <si>
    <t>Review - VFM assessment of Home Care service</t>
  </si>
  <si>
    <t>Support - development of Clinical Handover Guidelines</t>
  </si>
  <si>
    <t>Support - development of standards for clinical practice guidance</t>
  </si>
  <si>
    <t>Prospectus Strategy Consultants</t>
  </si>
  <si>
    <t>Develop a code of conduct for health services employers and managers</t>
  </si>
  <si>
    <t>DCU, School of Nursing</t>
  </si>
  <si>
    <t>Support  - development of the Nursing Policy Unit (Analysis of data)</t>
  </si>
  <si>
    <t>Support  - development of the Nursing Policy Unit (Literature review &amp; research)</t>
  </si>
  <si>
    <t>Institute of Public Health in Ireland</t>
  </si>
  <si>
    <t>Report on responses received to a public consultation on legislation in relation to the sale of tobacco products and non-medicinal nicotine delivery systems, including e-cigarettes</t>
  </si>
  <si>
    <t xml:space="preserve">Technical advice on pharmacy issues </t>
  </si>
  <si>
    <t>Support - development of National Paediatric Early Warning Score Guideline</t>
  </si>
  <si>
    <t>Trutz Haase</t>
  </si>
  <si>
    <t xml:space="preserve">Support - development &amp; implementation of an evidence based National Oral Health Policy </t>
  </si>
  <si>
    <t xml:space="preserve">Research on the Economic Cost of Smoking in Ireland </t>
  </si>
  <si>
    <t>Support - development of National Clinical Guideline - Acute Adult Asthma</t>
  </si>
  <si>
    <t>Support - development of National Clinical Guideline - National Early Warning Score</t>
  </si>
  <si>
    <t>INDECON</t>
  </si>
  <si>
    <t>Analysis of potential measures to encourage provision of Primary Care Facilities</t>
  </si>
  <si>
    <t>DKM Economic Consultants Ltd</t>
  </si>
  <si>
    <t>Analysis of potential measures to encourage provision of Nursing Home and Community Nursing Unit Facilities</t>
  </si>
  <si>
    <t xml:space="preserve">Support - develoment of policy on advanced &amp; specialist nursing and midwifery practice within the Irish health service </t>
  </si>
  <si>
    <t xml:space="preserve">Support - development of policy on future community nursing and midwifery, public health nursing and related support grades within the context of the health reform programme </t>
  </si>
  <si>
    <t>Support - development of a policy on a major trauma network for Ireland</t>
  </si>
  <si>
    <t>Facilitation work on future organisational structure of the Department of Health</t>
  </si>
  <si>
    <t xml:space="preserve">Research - Alcohol labelling requirements </t>
  </si>
  <si>
    <t>Aegis T/A Carat</t>
  </si>
  <si>
    <t xml:space="preserve">Research of alcohol marketing - Public Health (Alcohol) Bill </t>
  </si>
  <si>
    <t>Actuarial Advisory Services/Health Insurance  - Milliman Ltd.</t>
  </si>
  <si>
    <t>Recruitment of an Executive Search Agency to support the development of the PMO in the short term</t>
  </si>
  <si>
    <t xml:space="preserve">Ms Adebanke Oluborobe </t>
  </si>
  <si>
    <t>Work on Guidelines re the Protection of Life in Pregnancy Act 2013</t>
  </si>
  <si>
    <t>Review of Staffing Structures in the Department of Health</t>
  </si>
  <si>
    <t xml:space="preserve">PA Consulting  </t>
  </si>
  <si>
    <t>Performance Improvement in Scheduled Care</t>
  </si>
  <si>
    <t>Dr Mary O'Riordan</t>
  </si>
  <si>
    <t>Work on Quality assurance re 4 clinical guidelines iro HIQA report into death of Ms Savita Halappanavar</t>
  </si>
  <si>
    <t>Ms Marissa O'Grady</t>
  </si>
  <si>
    <t>Research Services re: Preparation of Legislative Proposals relating to Assisted Human Reproduction</t>
  </si>
  <si>
    <t>Research Matters Ltd.</t>
  </si>
  <si>
    <t>Health &amp; Wellbeing – Work on Healthy Ireland</t>
  </si>
  <si>
    <t>Purchasing Solutions Ltd</t>
  </si>
  <si>
    <t>Procure Process Audit Service for preparation of the RFT on the Thematic Analysis of Public Consultation on UHI White Paper</t>
  </si>
  <si>
    <t>Prof. David Hammond</t>
  </si>
  <si>
    <t>Research on Standardised Packaging of Tobacco Products</t>
  </si>
  <si>
    <t>Irish Hospice Foundation engaged consultants</t>
  </si>
  <si>
    <t>Evaluation of Children's Outreach Services (Palliative Care Programme)</t>
  </si>
  <si>
    <t>Deloitte &amp; Touche</t>
  </si>
  <si>
    <t>Review of the Fair Deal</t>
  </si>
  <si>
    <t>Develop a code of conduct for health service employers iro HIQA report into death of Ms Savita Halappanavar</t>
  </si>
  <si>
    <t>Crowe Horwarth</t>
  </si>
  <si>
    <t>Thematic analysis of consultation on White Paper on Universal Health Insurance</t>
  </si>
  <si>
    <t>Advice on Structures to be put in place under phase 2 of the Health reform Programme</t>
  </si>
  <si>
    <t>Dr Barry Gibson</t>
  </si>
  <si>
    <t xml:space="preserve">Consultancy iro National Oral Health Policy </t>
  </si>
  <si>
    <t xml:space="preserve">Mr Paul Batchelor, OCC Ltd </t>
  </si>
  <si>
    <t>Target Health Ltd. Dr Anne Hope</t>
  </si>
  <si>
    <t>Review and update of evidence base for Public Health (Alcohol) Bill</t>
  </si>
  <si>
    <t>Review of lierature - obstetric and gynaecology services re development of high level strategy for such services</t>
  </si>
  <si>
    <t>ESRI/SWITCH</t>
  </si>
  <si>
    <t>Technical expertise to undertake modelling and costing of UHI proposals - delivered under research programmes with the ESRI</t>
  </si>
  <si>
    <t>Metis Consulting Ltd. Ms Leonie Clarke</t>
  </si>
  <si>
    <t>Technical advisor on pharmacy issues and tasks iro key priorities of the Medicines, Controlled Drugs and Pharmacy Leg. Unit</t>
  </si>
  <si>
    <t>Actuarial &amp; Insurance Advisory Services</t>
  </si>
  <si>
    <t>Dr Oonagh Walsh</t>
  </si>
  <si>
    <t>Report on the practice of symphysiotomy</t>
  </si>
  <si>
    <t>UCC/TCD</t>
  </si>
  <si>
    <t>Cost Evaluation of Breastcheck</t>
  </si>
  <si>
    <t>Mr Finian Matthews</t>
  </si>
  <si>
    <t>Chair of meetings to Review Immunisation Programme</t>
  </si>
  <si>
    <t>Deloitte and Touche</t>
  </si>
  <si>
    <t>Review of Fair Deal</t>
  </si>
  <si>
    <t>Sinead Hanafin &amp; Associates, Research Specialists Ltd</t>
  </si>
  <si>
    <t>Review of the Traveller Health Advisory Committee</t>
  </si>
  <si>
    <t>Institute of Project Management</t>
  </si>
  <si>
    <t>Development of the Health Reform Programme Plan</t>
  </si>
  <si>
    <t xml:space="preserve">Recruitment of Executive Search Agency to provide competent personnel to support the development of Programme Management Office </t>
  </si>
  <si>
    <t>Peter Smyth Management Consultancy Ltd</t>
  </si>
  <si>
    <t>Provision of a procurement process audit service for legal research and advisory services to the Minister on the design and implementation of an insurance based health system providing universal coverage in Ireland</t>
  </si>
  <si>
    <t>Matheson</t>
  </si>
  <si>
    <t>Specialised legal research on Universal Health Insurance multi-payer models</t>
  </si>
  <si>
    <t>Dr Martin Connor, Value based Health Solutions</t>
  </si>
  <si>
    <t>Expert advice to the Special Delivery Unit</t>
  </si>
  <si>
    <t>Performance Improvement in scheduled care</t>
  </si>
  <si>
    <t>Centre for Diagnostic Management</t>
  </si>
  <si>
    <t>Lis Nixon Associates</t>
  </si>
  <si>
    <t>Performance Improvement in unscheduled care</t>
  </si>
  <si>
    <t>Michael Collins Associates</t>
  </si>
  <si>
    <t>Further analysis on the assessment of planning issues in relation to proposed sites for new Children’s Hospital and follow-up workshop</t>
  </si>
  <si>
    <t>McGee Pharma</t>
  </si>
  <si>
    <t>Finalisation of Expert Report to accompany Affidavit in Judicial Review - Labelling of Medicinal Products in Ireland</t>
  </si>
  <si>
    <t>Consultancy Service to Review Staffing Resources and Organisational structure of the DoH</t>
  </si>
  <si>
    <t>Ms Adebanke Oloborode</t>
  </si>
  <si>
    <t>Secretariat to the Guidance Committee for the implementation of the Protection of Life During Pregnancy Act 2013</t>
  </si>
  <si>
    <t>TCD</t>
  </si>
  <si>
    <t>Paper re the development of a model of universal GP care</t>
  </si>
  <si>
    <t>CJP Consultants</t>
  </si>
  <si>
    <t>Minimum Unit Pricing Study on Alcohol</t>
  </si>
  <si>
    <t>Metis Consulting Ltd</t>
  </si>
  <si>
    <t>Work related to Pharmaceutical Policymakers Symposium in August 2013</t>
  </si>
  <si>
    <t>Ageing Well Network</t>
  </si>
  <si>
    <t>Development of Outcomes Framework in relation to Healthy Ireland</t>
  </si>
  <si>
    <t>Review and analysis of existing resources in the Health &amp; Wellbeing Programme</t>
  </si>
  <si>
    <t>Actuarial Advisory Services/Health Insurance</t>
  </si>
  <si>
    <t>Goodbody</t>
  </si>
  <si>
    <t>Further Analysis of Options in relation to the restructuring of the Irish Private Health Insurance Market</t>
  </si>
  <si>
    <t>Clondalkin Pharma &amp; Healthcare Ltd</t>
  </si>
  <si>
    <t xml:space="preserve">Review of Nursing Degree Programme. </t>
  </si>
  <si>
    <t>Cost evaluation of BreastCheck programme</t>
  </si>
  <si>
    <t>Prof. Oonagh Walsh</t>
  </si>
  <si>
    <t>Report on the Practice of Symphysiotomy in Ireland</t>
  </si>
  <si>
    <t xml:space="preserve">A model of Demand for the Supply of GP and Practice Nurse Services.  </t>
  </si>
  <si>
    <t>Carole C. Devaney, Editorial Services</t>
  </si>
  <si>
    <t>VFM Study of HSE funded Disability Services</t>
  </si>
  <si>
    <t>Review of Central Business Processes</t>
  </si>
  <si>
    <t>Mr Gerard Mulally</t>
  </si>
  <si>
    <t xml:space="preserve">Report of the Integrated Continuing Care System </t>
  </si>
  <si>
    <t>Labelling of Medicinal Products in both Irish and English</t>
  </si>
  <si>
    <t>Matheson Ormsby Prentice</t>
  </si>
  <si>
    <t>Legal Research &amp; Analysis - UHI</t>
  </si>
  <si>
    <t>Mr Mark Odgen</t>
  </si>
  <si>
    <t>Review of Financial Management System in the Irish Health Services</t>
  </si>
  <si>
    <t xml:space="preserve">PA Consulting </t>
  </si>
  <si>
    <t>Review of HSE Financial Management Systems</t>
  </si>
  <si>
    <t>Dr Hubert Curran</t>
  </si>
  <si>
    <t>Expert Clinical Advice SDU Project - completed 2011</t>
  </si>
  <si>
    <t>Mr Seamus McGirr</t>
  </si>
  <si>
    <t>Specialist Statistical Advice and analysis SDU Project – completed 2011</t>
  </si>
  <si>
    <t>CDM</t>
  </si>
  <si>
    <t>Expert advice regarding waiting lists SDU Project - completed 2011</t>
  </si>
  <si>
    <t>Value Based Health Solutions</t>
  </si>
  <si>
    <t xml:space="preserve">Expert advice and strategy support to the Special Delivery Unit </t>
  </si>
  <si>
    <t xml:space="preserve">Lis Nixon Associates </t>
  </si>
  <si>
    <t>Performance Improvement in Unscheduled Care</t>
  </si>
  <si>
    <t>Evaluation of Costings for National Children's Hospital</t>
  </si>
  <si>
    <t>Mr John Martin (€6,000) &amp; Simon Clear &amp; Associates</t>
  </si>
  <si>
    <t>Further Assessment of Planning Issues for the proposed Children's Hospital</t>
  </si>
  <si>
    <t>Southern Health &amp; Social Care Trust</t>
  </si>
  <si>
    <t>Outpatient Performance Improvement Programme - Cross Border Initiative</t>
  </si>
  <si>
    <t>Centre for Diagnostic Management (CDM)</t>
  </si>
  <si>
    <t>PQ</t>
  </si>
  <si>
    <t>70440-25</t>
  </si>
  <si>
    <t>Question</t>
  </si>
  <si>
    <t>To ask the Minister for Health to provide a breakdown of all consultants engaged with her Department; the costs associated with their services, by year, and name of consultant, in each of the years 2012 to 2025, in tabular form; and if she will make a statement on the matter.</t>
  </si>
  <si>
    <t>TD Asking</t>
  </si>
  <si>
    <t>Date for reply to Oireachtas</t>
  </si>
  <si>
    <t>Cathy Bennett</t>
  </si>
  <si>
    <t>Grainne Healy</t>
  </si>
  <si>
    <t>Consultancy work regarding Slaintecare</t>
  </si>
  <si>
    <t>Royal College of Physicians</t>
  </si>
  <si>
    <t>R and M Molloy</t>
  </si>
  <si>
    <t>ICT Consultancy - A05</t>
  </si>
  <si>
    <t>Review of international waiting lists and times</t>
  </si>
  <si>
    <t>HLS consulting - Relational Public Servi</t>
  </si>
  <si>
    <t>Civinet Associates Ltd</t>
  </si>
  <si>
    <t>Provider of facilitation services to Department of Health to inform new National Drugs Strategy</t>
  </si>
  <si>
    <t>Preliminary work on a Technical Evaluation of the Public Health Alcohol Act 2018.</t>
  </si>
  <si>
    <t>Institute of Public Health</t>
  </si>
  <si>
    <t>Work related to Slaintecare</t>
  </si>
  <si>
    <t>Patient Safety consultancy services</t>
  </si>
  <si>
    <t>Slaintecare - public engagement work focus group on Un</t>
  </si>
  <si>
    <t>Slaintecare - mixed methods process and impact evaluat</t>
  </si>
  <si>
    <t>Slaintecare - Health Regions Evaluation 2024-29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</si>
</sst>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&quot;€&quot;* #,##0_-;\-&quot;€&quot;* #,##0_-;_-&quot;€&quot;* &quot;-&quot;??_-;_-@_-"/>
    <numFmt numFmtId="165" formatCode="_-* #,##0_-;\-* #,##0_-;_-* &quot;-&quot;??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rgb="FF000000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5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0"/>
    <xf numFmtId="44" fontId="1" fillId="0" borderId="0" applyFont="0" applyFill="0" applyBorder="0" applyAlignment="0" applyProtection="0"/>
    <xf numFmtId="0" fontId="19" fillId="0" borderId="0"/>
    <xf numFmtId="0" fontId="22" fillId="0" borderId="0" applyNumberFormat="0" applyFill="0" applyBorder="0" applyAlignment="0" applyProtection="0"/>
    <xf numFmtId="0" fontId="23" fillId="0" borderId="0"/>
  </cellStyleXfs>
  <cellXfs count="173">
    <xf numFmtId="0" fontId="0" fillId="0" borderId="0" xfId="0"/>
    <xf numFmtId="44" fontId="0" fillId="0" borderId="0" xfId="1" applyFont="1" applyFill="1" applyBorder="1" applyAlignment="1">
      <alignment horizontal="left" vertical="top"/>
    </xf>
    <xf numFmtId="0" fontId="16" fillId="0" borderId="10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1" fillId="0" borderId="0" xfId="1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 vertical="center"/>
    </xf>
    <xf numFmtId="164" fontId="0" fillId="0" borderId="0" xfId="1" applyNumberFormat="1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164" fontId="16" fillId="0" borderId="10" xfId="1" applyNumberFormat="1" applyFont="1" applyBorder="1" applyAlignment="1">
      <alignment horizontal="left"/>
    </xf>
    <xf numFmtId="0" fontId="16" fillId="0" borderId="10" xfId="0" applyFont="1" applyBorder="1" applyAlignment="1">
      <alignment horizontal="left" vertical="center"/>
    </xf>
    <xf numFmtId="164" fontId="16" fillId="0" borderId="10" xfId="1" applyNumberFormat="1" applyFont="1" applyFill="1" applyBorder="1" applyAlignment="1">
      <alignment horizontal="left" vertical="top"/>
    </xf>
    <xf numFmtId="0" fontId="16" fillId="0" borderId="10" xfId="0" applyFont="1" applyBorder="1"/>
    <xf numFmtId="0" fontId="0" fillId="0" borderId="0" xfId="0" applyFill="1" applyAlignment="1">
      <alignment horizontal="left" vertical="top"/>
    </xf>
    <xf numFmtId="0" fontId="0" fillId="0" borderId="0" xfId="0" applyAlignment="1">
      <alignment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14" fontId="0" fillId="0" borderId="0" xfId="0" applyNumberFormat="1" applyAlignment="1">
      <alignment horizontal="left"/>
    </xf>
    <xf numFmtId="0" fontId="0" fillId="0" borderId="0" xfId="0" applyFont="1" applyFill="1" applyAlignment="1">
      <alignment horizontal="center" vertical="center"/>
    </xf>
    <xf numFmtId="0" fontId="0" fillId="0" borderId="17" xfId="0" applyFont="1" applyFill="1" applyBorder="1" applyAlignment="1">
      <alignment vertical="center" wrapText="1"/>
    </xf>
    <xf numFmtId="0" fontId="0" fillId="0" borderId="18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/>
    </xf>
    <xf numFmtId="0" fontId="0" fillId="0" borderId="19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44" fontId="0" fillId="0" borderId="20" xfId="1" applyFont="1" applyFill="1" applyBorder="1" applyAlignment="1">
      <alignment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wrapText="1"/>
    </xf>
    <xf numFmtId="44" fontId="0" fillId="0" borderId="0" xfId="1" applyFont="1" applyFill="1" applyAlignment="1">
      <alignment horizontal="left"/>
    </xf>
    <xf numFmtId="0" fontId="0" fillId="0" borderId="30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44" fontId="0" fillId="0" borderId="31" xfId="1" applyFont="1" applyFill="1" applyBorder="1" applyAlignment="1">
      <alignment vertical="center" wrapText="1"/>
    </xf>
    <xf numFmtId="0" fontId="16" fillId="0" borderId="32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vertical="center" wrapText="1"/>
    </xf>
    <xf numFmtId="44" fontId="16" fillId="0" borderId="29" xfId="1" applyFont="1" applyFill="1" applyBorder="1" applyAlignment="1">
      <alignment horizontal="left"/>
    </xf>
    <xf numFmtId="0" fontId="24" fillId="0" borderId="0" xfId="0" applyFont="1" applyFill="1" applyAlignment="1">
      <alignment horizontal="left" vertical="top"/>
    </xf>
    <xf numFmtId="0" fontId="24" fillId="0" borderId="0" xfId="0" applyFont="1" applyFill="1"/>
    <xf numFmtId="0" fontId="24" fillId="0" borderId="0" xfId="0" applyFont="1" applyFill="1" applyAlignment="1">
      <alignment horizontal="left" vertical="center"/>
    </xf>
    <xf numFmtId="14" fontId="24" fillId="0" borderId="0" xfId="0" applyNumberFormat="1" applyFont="1" applyFill="1"/>
    <xf numFmtId="0" fontId="24" fillId="0" borderId="0" xfId="0" applyFont="1" applyFill="1" applyAlignment="1">
      <alignment wrapText="1"/>
    </xf>
    <xf numFmtId="44" fontId="24" fillId="0" borderId="0" xfId="1" applyFont="1" applyFill="1"/>
    <xf numFmtId="0" fontId="27" fillId="0" borderId="0" xfId="49" applyFont="1" applyFill="1" applyAlignment="1">
      <alignment horizontal="left" vertical="top"/>
    </xf>
    <xf numFmtId="0" fontId="27" fillId="0" borderId="0" xfId="49" applyFont="1" applyFill="1"/>
    <xf numFmtId="0" fontId="1" fillId="0" borderId="0" xfId="0" applyFont="1" applyFill="1" applyAlignment="1">
      <alignment horizontal="center" vertical="center"/>
    </xf>
    <xf numFmtId="3" fontId="26" fillId="0" borderId="0" xfId="49" applyNumberFormat="1" applyFont="1" applyFill="1" applyAlignment="1">
      <alignment horizontal="right"/>
    </xf>
    <xf numFmtId="3" fontId="26" fillId="0" borderId="0" xfId="49" applyNumberFormat="1" applyFont="1" applyFill="1"/>
    <xf numFmtId="0" fontId="26" fillId="0" borderId="0" xfId="49" applyFont="1" applyFill="1"/>
    <xf numFmtId="165" fontId="26" fillId="0" borderId="0" xfId="47" applyNumberFormat="1" applyFont="1" applyFill="1"/>
    <xf numFmtId="0" fontId="18" fillId="0" borderId="17" xfId="53" applyFont="1" applyFill="1" applyBorder="1" applyAlignment="1">
      <alignment horizontal="left" vertical="top" wrapText="1"/>
    </xf>
    <xf numFmtId="0" fontId="18" fillId="0" borderId="0" xfId="53" applyFont="1" applyFill="1"/>
    <xf numFmtId="0" fontId="18" fillId="0" borderId="19" xfId="53" applyFont="1" applyFill="1" applyBorder="1" applyAlignment="1">
      <alignment horizontal="left" vertical="top" wrapText="1"/>
    </xf>
    <xf numFmtId="0" fontId="18" fillId="0" borderId="20" xfId="53" applyFont="1" applyFill="1" applyBorder="1" applyAlignment="1">
      <alignment horizontal="left" vertical="top" wrapText="1"/>
    </xf>
    <xf numFmtId="0" fontId="28" fillId="0" borderId="20" xfId="53" applyFont="1" applyFill="1" applyBorder="1" applyAlignment="1">
      <alignment horizontal="left" vertical="top" wrapText="1"/>
    </xf>
    <xf numFmtId="3" fontId="18" fillId="0" borderId="0" xfId="53" applyNumberFormat="1" applyFont="1" applyFill="1"/>
    <xf numFmtId="0" fontId="18" fillId="0" borderId="30" xfId="53" applyFont="1" applyFill="1" applyBorder="1" applyAlignment="1">
      <alignment horizontal="left" vertical="top" wrapText="1"/>
    </xf>
    <xf numFmtId="0" fontId="29" fillId="0" borderId="32" xfId="53" applyFont="1" applyFill="1" applyBorder="1" applyAlignment="1">
      <alignment vertical="top" wrapText="1"/>
    </xf>
    <xf numFmtId="0" fontId="29" fillId="0" borderId="10" xfId="53" applyFont="1" applyFill="1" applyBorder="1" applyAlignment="1">
      <alignment vertical="top" wrapText="1"/>
    </xf>
    <xf numFmtId="0" fontId="20" fillId="0" borderId="0" xfId="53" applyFont="1" applyFill="1" applyAlignment="1">
      <alignment horizontal="left"/>
    </xf>
    <xf numFmtId="0" fontId="18" fillId="0" borderId="0" xfId="53" applyFont="1" applyFill="1" applyAlignment="1">
      <alignment wrapText="1"/>
    </xf>
    <xf numFmtId="0" fontId="18" fillId="0" borderId="0" xfId="53" applyFont="1" applyFill="1" applyAlignment="1">
      <alignment horizontal="left"/>
    </xf>
    <xf numFmtId="0" fontId="29" fillId="0" borderId="0" xfId="53" applyFont="1" applyFill="1" applyAlignment="1">
      <alignment vertical="top" wrapText="1"/>
    </xf>
    <xf numFmtId="165" fontId="18" fillId="0" borderId="0" xfId="47" applyNumberFormat="1" applyFont="1" applyFill="1" applyBorder="1" applyAlignment="1">
      <alignment horizontal="right" vertical="top" wrapText="1"/>
    </xf>
    <xf numFmtId="3" fontId="20" fillId="0" borderId="0" xfId="53" applyNumberFormat="1" applyFont="1" applyFill="1"/>
    <xf numFmtId="44" fontId="0" fillId="0" borderId="18" xfId="1" applyFont="1" applyFill="1" applyBorder="1" applyAlignment="1">
      <alignment vertical="center" wrapText="1"/>
    </xf>
    <xf numFmtId="0" fontId="0" fillId="0" borderId="0" xfId="0" applyFont="1" applyFill="1"/>
    <xf numFmtId="0" fontId="16" fillId="0" borderId="33" xfId="0" applyFont="1" applyFill="1" applyBorder="1" applyAlignment="1">
      <alignment vertical="center" wrapText="1"/>
    </xf>
    <xf numFmtId="44" fontId="0" fillId="0" borderId="0" xfId="1" applyFont="1" applyFill="1"/>
    <xf numFmtId="0" fontId="18" fillId="0" borderId="17" xfId="0" applyFont="1" applyFill="1" applyBorder="1" applyAlignment="1">
      <alignment vertical="center" wrapText="1"/>
    </xf>
    <xf numFmtId="164" fontId="18" fillId="0" borderId="18" xfId="1" applyNumberFormat="1" applyFont="1" applyFill="1" applyBorder="1" applyAlignment="1">
      <alignment vertical="center" wrapText="1"/>
    </xf>
    <xf numFmtId="0" fontId="18" fillId="0" borderId="19" xfId="0" applyFont="1" applyFill="1" applyBorder="1" applyAlignment="1">
      <alignment vertical="center" wrapText="1"/>
    </xf>
    <xf numFmtId="0" fontId="18" fillId="0" borderId="20" xfId="0" applyFont="1" applyFill="1" applyBorder="1" applyAlignment="1">
      <alignment vertical="center" wrapText="1"/>
    </xf>
    <xf numFmtId="164" fontId="18" fillId="0" borderId="20" xfId="1" applyNumberFormat="1" applyFont="1" applyFill="1" applyBorder="1" applyAlignment="1">
      <alignment vertical="center" wrapText="1"/>
    </xf>
    <xf numFmtId="0" fontId="0" fillId="0" borderId="0" xfId="0" applyFont="1" applyFill="1" applyAlignment="1">
      <alignment wrapText="1"/>
    </xf>
    <xf numFmtId="0" fontId="28" fillId="0" borderId="20" xfId="0" applyFont="1" applyFill="1" applyBorder="1" applyAlignment="1">
      <alignment vertical="center" wrapText="1"/>
    </xf>
    <xf numFmtId="164" fontId="18" fillId="0" borderId="18" xfId="1" applyNumberFormat="1" applyFont="1" applyFill="1" applyBorder="1" applyAlignment="1">
      <alignment horizontal="left" vertical="top" wrapText="1"/>
    </xf>
    <xf numFmtId="164" fontId="18" fillId="0" borderId="20" xfId="1" applyNumberFormat="1" applyFont="1" applyFill="1" applyBorder="1" applyAlignment="1">
      <alignment horizontal="left" vertical="top" wrapText="1"/>
    </xf>
    <xf numFmtId="164" fontId="18" fillId="0" borderId="31" xfId="1" applyNumberFormat="1" applyFont="1" applyFill="1" applyBorder="1" applyAlignment="1">
      <alignment horizontal="left" vertical="top" wrapText="1"/>
    </xf>
    <xf numFmtId="164" fontId="20" fillId="0" borderId="33" xfId="1" applyNumberFormat="1" applyFont="1" applyFill="1" applyBorder="1"/>
    <xf numFmtId="0" fontId="18" fillId="0" borderId="17" xfId="49" applyFont="1" applyFill="1" applyBorder="1" applyAlignment="1">
      <alignment horizontal="left" vertical="top" wrapText="1"/>
    </xf>
    <xf numFmtId="164" fontId="18" fillId="0" borderId="18" xfId="1" applyNumberFormat="1" applyFont="1" applyFill="1" applyBorder="1" applyAlignment="1">
      <alignment horizontal="left" vertical="top"/>
    </xf>
    <xf numFmtId="0" fontId="18" fillId="0" borderId="19" xfId="49" applyFont="1" applyFill="1" applyBorder="1" applyAlignment="1">
      <alignment horizontal="left" vertical="top" wrapText="1"/>
    </xf>
    <xf numFmtId="0" fontId="18" fillId="0" borderId="20" xfId="49" applyFont="1" applyFill="1" applyBorder="1" applyAlignment="1">
      <alignment horizontal="left" vertical="top"/>
    </xf>
    <xf numFmtId="164" fontId="18" fillId="0" borderId="20" xfId="1" applyNumberFormat="1" applyFont="1" applyFill="1" applyBorder="1" applyAlignment="1">
      <alignment horizontal="left" vertical="top"/>
    </xf>
    <xf numFmtId="0" fontId="18" fillId="0" borderId="20" xfId="49" applyFont="1" applyFill="1" applyBorder="1" applyAlignment="1">
      <alignment horizontal="left" vertical="top" wrapText="1"/>
    </xf>
    <xf numFmtId="0" fontId="18" fillId="0" borderId="31" xfId="49" applyFont="1" applyFill="1" applyBorder="1" applyAlignment="1">
      <alignment horizontal="left" vertical="top" wrapText="1"/>
    </xf>
    <xf numFmtId="164" fontId="18" fillId="0" borderId="31" xfId="1" applyNumberFormat="1" applyFont="1" applyFill="1" applyBorder="1" applyAlignment="1">
      <alignment horizontal="left" vertical="top"/>
    </xf>
    <xf numFmtId="0" fontId="20" fillId="0" borderId="32" xfId="49" applyFont="1" applyFill="1" applyBorder="1" applyAlignment="1"/>
    <xf numFmtId="0" fontId="20" fillId="0" borderId="35" xfId="49" applyFont="1" applyFill="1" applyBorder="1" applyAlignment="1"/>
    <xf numFmtId="164" fontId="20" fillId="0" borderId="36" xfId="1" applyNumberFormat="1" applyFont="1" applyFill="1" applyBorder="1"/>
    <xf numFmtId="0" fontId="0" fillId="0" borderId="17" xfId="0" applyFont="1" applyFill="1" applyBorder="1" applyAlignment="1">
      <alignment horizontal="left" vertical="top" wrapText="1"/>
    </xf>
    <xf numFmtId="0" fontId="0" fillId="0" borderId="18" xfId="0" applyFont="1" applyFill="1" applyBorder="1" applyAlignment="1">
      <alignment horizontal="left" vertical="top" wrapText="1"/>
    </xf>
    <xf numFmtId="164" fontId="0" fillId="0" borderId="18" xfId="1" applyNumberFormat="1" applyFont="1" applyFill="1" applyBorder="1" applyAlignment="1">
      <alignment horizontal="left" vertical="top" wrapText="1"/>
    </xf>
    <xf numFmtId="0" fontId="0" fillId="0" borderId="19" xfId="0" applyFont="1" applyFill="1" applyBorder="1" applyAlignment="1">
      <alignment horizontal="left" vertical="top" wrapText="1"/>
    </xf>
    <xf numFmtId="0" fontId="0" fillId="0" borderId="20" xfId="0" applyFont="1" applyFill="1" applyBorder="1" applyAlignment="1">
      <alignment horizontal="left" vertical="top" wrapText="1"/>
    </xf>
    <xf numFmtId="164" fontId="0" fillId="0" borderId="20" xfId="1" applyNumberFormat="1" applyFont="1" applyFill="1" applyBorder="1" applyAlignment="1">
      <alignment horizontal="left" vertical="top" wrapText="1"/>
    </xf>
    <xf numFmtId="0" fontId="16" fillId="0" borderId="32" xfId="0" applyFont="1" applyFill="1" applyBorder="1" applyAlignment="1">
      <alignment vertical="top" wrapText="1"/>
    </xf>
    <xf numFmtId="0" fontId="16" fillId="0" borderId="33" xfId="0" applyFont="1" applyFill="1" applyBorder="1" applyAlignment="1">
      <alignment vertical="top" wrapText="1"/>
    </xf>
    <xf numFmtId="164" fontId="16" fillId="0" borderId="34" xfId="1" applyNumberFormat="1" applyFont="1" applyFill="1" applyBorder="1" applyAlignment="1">
      <alignment horizontal="left" vertical="top" wrapText="1"/>
    </xf>
    <xf numFmtId="0" fontId="0" fillId="0" borderId="17" xfId="0" applyFont="1" applyFill="1" applyBorder="1" applyAlignment="1">
      <alignment horizontal="left" vertical="center" wrapText="1"/>
    </xf>
    <xf numFmtId="0" fontId="0" fillId="0" borderId="18" xfId="0" applyFont="1" applyFill="1" applyBorder="1" applyAlignment="1">
      <alignment horizontal="left" vertical="center" wrapText="1"/>
    </xf>
    <xf numFmtId="164" fontId="0" fillId="0" borderId="18" xfId="1" applyNumberFormat="1" applyFont="1" applyFill="1" applyBorder="1" applyAlignment="1">
      <alignment horizontal="left"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0" fillId="0" borderId="20" xfId="0" applyFont="1" applyFill="1" applyBorder="1" applyAlignment="1">
      <alignment horizontal="left" vertical="center" wrapText="1"/>
    </xf>
    <xf numFmtId="164" fontId="0" fillId="0" borderId="20" xfId="1" applyNumberFormat="1" applyFont="1" applyFill="1" applyBorder="1" applyAlignment="1">
      <alignment horizontal="left" vertical="center" wrapText="1"/>
    </xf>
    <xf numFmtId="0" fontId="0" fillId="0" borderId="21" xfId="0" applyFont="1" applyFill="1" applyBorder="1" applyAlignment="1">
      <alignment horizontal="left" vertical="center" wrapText="1"/>
    </xf>
    <xf numFmtId="0" fontId="0" fillId="0" borderId="22" xfId="0" applyFont="1" applyFill="1" applyBorder="1" applyAlignment="1">
      <alignment horizontal="left" vertical="center" wrapText="1"/>
    </xf>
    <xf numFmtId="164" fontId="0" fillId="0" borderId="22" xfId="1" applyNumberFormat="1" applyFont="1" applyFill="1" applyBorder="1" applyAlignment="1">
      <alignment horizontal="left" vertical="center" wrapText="1"/>
    </xf>
    <xf numFmtId="164" fontId="16" fillId="0" borderId="25" xfId="1" applyNumberFormat="1" applyFont="1" applyFill="1" applyBorder="1" applyAlignment="1">
      <alignment horizontal="right" vertical="center" wrapText="1"/>
    </xf>
    <xf numFmtId="0" fontId="18" fillId="0" borderId="18" xfId="49" applyFont="1" applyFill="1" applyBorder="1" applyAlignment="1">
      <alignment horizontal="left" vertical="top" wrapText="1"/>
    </xf>
    <xf numFmtId="0" fontId="18" fillId="0" borderId="0" xfId="49" applyFont="1" applyFill="1" applyAlignment="1">
      <alignment horizontal="left" vertical="top"/>
    </xf>
    <xf numFmtId="0" fontId="18" fillId="0" borderId="21" xfId="49" applyFont="1" applyFill="1" applyBorder="1" applyAlignment="1">
      <alignment horizontal="left" vertical="top" wrapText="1"/>
    </xf>
    <xf numFmtId="0" fontId="18" fillId="0" borderId="22" xfId="49" applyFont="1" applyFill="1" applyBorder="1" applyAlignment="1">
      <alignment horizontal="left" vertical="top" wrapText="1"/>
    </xf>
    <xf numFmtId="164" fontId="18" fillId="0" borderId="22" xfId="1" applyNumberFormat="1" applyFont="1" applyFill="1" applyBorder="1" applyAlignment="1">
      <alignment horizontal="left" vertical="top"/>
    </xf>
    <xf numFmtId="0" fontId="20" fillId="0" borderId="26" xfId="49" applyFont="1" applyFill="1" applyBorder="1" applyAlignment="1">
      <alignment horizontal="left" vertical="top" wrapText="1"/>
    </xf>
    <xf numFmtId="0" fontId="20" fillId="0" borderId="27" xfId="49" applyFont="1" applyFill="1" applyBorder="1" applyAlignment="1">
      <alignment horizontal="left" vertical="top" wrapText="1"/>
    </xf>
    <xf numFmtId="164" fontId="20" fillId="0" borderId="28" xfId="1" applyNumberFormat="1" applyFont="1" applyFill="1" applyBorder="1" applyAlignment="1">
      <alignment horizontal="left" vertical="top"/>
    </xf>
    <xf numFmtId="2" fontId="18" fillId="0" borderId="0" xfId="49" applyNumberFormat="1" applyFont="1" applyFill="1" applyAlignment="1">
      <alignment horizontal="left" vertical="top"/>
    </xf>
    <xf numFmtId="0" fontId="18" fillId="0" borderId="0" xfId="49" applyFont="1" applyFill="1" applyAlignment="1">
      <alignment horizontal="left" vertical="top" wrapText="1"/>
    </xf>
    <xf numFmtId="44" fontId="18" fillId="0" borderId="0" xfId="1" applyFont="1" applyFill="1" applyAlignment="1">
      <alignment horizontal="left" vertical="top"/>
    </xf>
    <xf numFmtId="164" fontId="0" fillId="0" borderId="0" xfId="1" applyNumberFormat="1" applyFont="1" applyFill="1" applyBorder="1" applyAlignment="1">
      <alignment horizontal="left" vertical="top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44" fontId="25" fillId="0" borderId="20" xfId="1" applyFont="1" applyFill="1" applyBorder="1" applyAlignment="1">
      <alignment vertical="center" wrapText="1"/>
    </xf>
    <xf numFmtId="0" fontId="18" fillId="0" borderId="19" xfId="49" applyFont="1" applyFill="1" applyBorder="1" applyAlignment="1">
      <alignment horizontal="left" vertical="top"/>
    </xf>
    <xf numFmtId="0" fontId="18" fillId="0" borderId="30" xfId="49" applyFont="1" applyFill="1" applyBorder="1" applyAlignment="1">
      <alignment horizontal="left" vertical="top" wrapText="1"/>
    </xf>
    <xf numFmtId="0" fontId="28" fillId="0" borderId="18" xfId="53" applyFont="1" applyFill="1" applyBorder="1" applyAlignment="1">
      <alignment horizontal="left" vertical="top" wrapText="1"/>
    </xf>
    <xf numFmtId="0" fontId="18" fillId="0" borderId="31" xfId="53" applyFont="1" applyFill="1" applyBorder="1" applyAlignment="1">
      <alignment horizontal="left" vertical="top" wrapText="1"/>
    </xf>
    <xf numFmtId="0" fontId="16" fillId="0" borderId="11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164" fontId="16" fillId="0" borderId="13" xfId="43" applyNumberFormat="1" applyFont="1" applyFill="1" applyBorder="1" applyAlignment="1">
      <alignment horizontal="left" vertical="center" wrapText="1"/>
    </xf>
    <xf numFmtId="0" fontId="28" fillId="0" borderId="18" xfId="0" applyFont="1" applyFill="1" applyBorder="1" applyAlignment="1">
      <alignment vertical="center" wrapText="1"/>
    </xf>
    <xf numFmtId="0" fontId="18" fillId="0" borderId="30" xfId="0" applyFont="1" applyFill="1" applyBorder="1" applyAlignment="1">
      <alignment vertical="center" wrapText="1"/>
    </xf>
    <xf numFmtId="0" fontId="28" fillId="0" borderId="31" xfId="0" applyFont="1" applyFill="1" applyBorder="1" applyAlignment="1">
      <alignment vertical="center" wrapText="1"/>
    </xf>
    <xf numFmtId="164" fontId="18" fillId="0" borderId="31" xfId="1" applyNumberFormat="1" applyFont="1" applyFill="1" applyBorder="1" applyAlignment="1">
      <alignment vertical="center" wrapText="1"/>
    </xf>
    <xf numFmtId="0" fontId="29" fillId="0" borderId="32" xfId="0" applyFont="1" applyFill="1" applyBorder="1" applyAlignment="1">
      <alignment horizontal="center" vertical="top" wrapText="1"/>
    </xf>
    <xf numFmtId="0" fontId="29" fillId="0" borderId="10" xfId="0" applyFont="1" applyFill="1" applyBorder="1" applyAlignment="1">
      <alignment horizontal="center" vertical="top" wrapText="1"/>
    </xf>
    <xf numFmtId="164" fontId="20" fillId="0" borderId="29" xfId="1" applyNumberFormat="1" applyFont="1" applyFill="1" applyBorder="1"/>
    <xf numFmtId="164" fontId="0" fillId="0" borderId="18" xfId="1" applyNumberFormat="1" applyFont="1" applyFill="1" applyBorder="1" applyAlignment="1">
      <alignment vertical="center" wrapText="1"/>
    </xf>
    <xf numFmtId="164" fontId="0" fillId="0" borderId="20" xfId="1" applyNumberFormat="1" applyFont="1" applyFill="1" applyBorder="1" applyAlignment="1">
      <alignment vertical="center" wrapText="1"/>
    </xf>
    <xf numFmtId="164" fontId="0" fillId="0" borderId="31" xfId="1" applyNumberFormat="1" applyFont="1" applyFill="1" applyBorder="1" applyAlignment="1">
      <alignment vertical="center" wrapText="1"/>
    </xf>
    <xf numFmtId="164" fontId="16" fillId="0" borderId="29" xfId="1" applyNumberFormat="1" applyFont="1" applyFill="1" applyBorder="1" applyAlignment="1">
      <alignment horizontal="righ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164" fontId="16" fillId="0" borderId="16" xfId="43" applyNumberFormat="1" applyFont="1" applyFill="1" applyBorder="1" applyAlignment="1">
      <alignment horizontal="left" vertical="center" wrapText="1"/>
    </xf>
    <xf numFmtId="0" fontId="1" fillId="0" borderId="20" xfId="0" applyFont="1" applyBorder="1" applyAlignment="1">
      <alignment horizontal="left" wrapText="1"/>
    </xf>
    <xf numFmtId="164" fontId="1" fillId="0" borderId="20" xfId="1" applyNumberFormat="1" applyFont="1" applyBorder="1" applyAlignment="1">
      <alignment horizontal="left"/>
    </xf>
    <xf numFmtId="0" fontId="0" fillId="0" borderId="20" xfId="0" applyFill="1" applyBorder="1" applyAlignment="1">
      <alignment horizontal="left"/>
    </xf>
    <xf numFmtId="164" fontId="16" fillId="0" borderId="16" xfId="1" applyNumberFormat="1" applyFont="1" applyFill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top" wrapText="1"/>
    </xf>
    <xf numFmtId="0" fontId="18" fillId="0" borderId="20" xfId="0" applyFont="1" applyBorder="1" applyAlignment="1">
      <alignment horizontal="left" vertical="top" wrapText="1"/>
    </xf>
    <xf numFmtId="164" fontId="0" fillId="0" borderId="20" xfId="1" applyNumberFormat="1" applyFont="1" applyFill="1" applyBorder="1" applyAlignment="1">
      <alignment horizontal="left" vertical="top"/>
    </xf>
    <xf numFmtId="44" fontId="16" fillId="0" borderId="16" xfId="1" applyFont="1" applyFill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164" fontId="0" fillId="0" borderId="20" xfId="1" applyNumberFormat="1" applyFont="1" applyFill="1" applyBorder="1" applyAlignment="1">
      <alignment horizontal="left" vertical="center"/>
    </xf>
    <xf numFmtId="0" fontId="0" fillId="0" borderId="20" xfId="0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164" fontId="20" fillId="0" borderId="16" xfId="1" applyNumberFormat="1" applyFont="1" applyBorder="1" applyAlignment="1">
      <alignment horizontal="left" vertical="center" wrapText="1"/>
    </xf>
    <xf numFmtId="164" fontId="0" fillId="0" borderId="20" xfId="1" applyNumberFormat="1" applyFont="1" applyBorder="1" applyAlignment="1">
      <alignment horizontal="left" vertical="center"/>
    </xf>
    <xf numFmtId="0" fontId="0" fillId="0" borderId="20" xfId="0" applyBorder="1" applyAlignment="1">
      <alignment horizontal="left" wrapText="1"/>
    </xf>
    <xf numFmtId="164" fontId="18" fillId="0" borderId="20" xfId="1" applyNumberFormat="1" applyFont="1" applyBorder="1" applyAlignment="1" applyProtection="1">
      <alignment horizontal="left" vertical="center"/>
      <protection locked="0"/>
    </xf>
    <xf numFmtId="164" fontId="18" fillId="0" borderId="20" xfId="1" applyNumberFormat="1" applyFont="1" applyBorder="1" applyAlignment="1">
      <alignment horizontal="left" vertical="center"/>
    </xf>
    <xf numFmtId="164" fontId="0" fillId="0" borderId="20" xfId="1" applyNumberFormat="1" applyFont="1" applyBorder="1" applyAlignment="1">
      <alignment horizontal="left"/>
    </xf>
    <xf numFmtId="2" fontId="18" fillId="0" borderId="20" xfId="0" applyNumberFormat="1" applyFont="1" applyBorder="1" applyAlignment="1">
      <alignment horizontal="left" vertical="center" wrapText="1"/>
    </xf>
    <xf numFmtId="0" fontId="0" fillId="0" borderId="20" xfId="0" applyBorder="1" applyAlignment="1">
      <alignment horizontal="left"/>
    </xf>
    <xf numFmtId="2" fontId="18" fillId="0" borderId="20" xfId="52" applyNumberFormat="1" applyFont="1" applyBorder="1" applyAlignment="1">
      <alignment horizontal="left" vertical="center" wrapText="1"/>
    </xf>
    <xf numFmtId="0" fontId="18" fillId="0" borderId="20" xfId="51" applyFont="1" applyBorder="1" applyAlignment="1">
      <alignment horizontal="left" vertical="top" wrapText="1"/>
    </xf>
  </cellXfs>
  <cellStyles count="5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 2" xfId="47" xr:uid="{1C152852-91C3-47BD-99E7-45B3B5E40B4E}"/>
    <cellStyle name="Currency" xfId="1" builtinId="4"/>
    <cellStyle name="Currency 2" xfId="43" xr:uid="{077888A6-DA6C-4D3D-BBC7-5E05FBA5B209}"/>
    <cellStyle name="Currency 2 2" xfId="44" xr:uid="{E86AEDF5-DD4A-42CC-A317-B0BA51B14472}"/>
    <cellStyle name="Currency 3" xfId="45" xr:uid="{6DA7AFCC-1F32-45AD-B521-A712F1DF5CEC}"/>
    <cellStyle name="Currency 4" xfId="48" xr:uid="{597E34E2-68DB-458E-8856-09188BEE5CDA}"/>
    <cellStyle name="Currency 5" xfId="50" xr:uid="{36B1AB69-4AED-4834-8D4D-6FC47D12EE41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52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6" xr:uid="{94CC94B5-8E8D-4BA5-B48E-7413822A046B}"/>
    <cellStyle name="Normal 2 2" xfId="51" xr:uid="{4A0234F4-F815-45F9-9040-60640CD9B869}"/>
    <cellStyle name="Normal 2 3" xfId="53" xr:uid="{3831FFEA-D5CB-4AF5-848D-429B452F85BB}"/>
    <cellStyle name="Normal 3" xfId="49" xr:uid="{45265009-7D1C-484C-999E-D7A4A0BB9A6D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F4E97-C9F5-41B5-8B5D-9CBE90A88BFB}">
  <dimension ref="B2:D8"/>
  <sheetViews>
    <sheetView tabSelected="1" workbookViewId="0">
      <selection activeCell="D23" sqref="D23"/>
    </sheetView>
  </sheetViews>
  <sheetFormatPr defaultRowHeight="14.5" x14ac:dyDescent="0.35"/>
  <cols>
    <col min="1" max="1" width="3.36328125" customWidth="1"/>
    <col min="2" max="2" width="24.7265625" style="20" customWidth="1"/>
    <col min="3" max="3" width="5.81640625" customWidth="1"/>
    <col min="4" max="4" width="180.81640625" customWidth="1"/>
  </cols>
  <sheetData>
    <row r="2" spans="2:4" x14ac:dyDescent="0.35">
      <c r="B2" s="20" t="s">
        <v>398</v>
      </c>
      <c r="D2" t="s">
        <v>399</v>
      </c>
    </row>
    <row r="4" spans="2:4" ht="29" x14ac:dyDescent="0.35">
      <c r="B4" s="20" t="s">
        <v>400</v>
      </c>
      <c r="D4" s="19" t="s">
        <v>401</v>
      </c>
    </row>
    <row r="6" spans="2:4" x14ac:dyDescent="0.35">
      <c r="B6" s="20" t="s">
        <v>402</v>
      </c>
      <c r="D6" t="s">
        <v>404</v>
      </c>
    </row>
    <row r="8" spans="2:4" x14ac:dyDescent="0.35">
      <c r="B8" s="21" t="s">
        <v>403</v>
      </c>
      <c r="D8" s="22">
        <v>46001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C6234-7E8F-46A8-B88A-92DF863A77E5}">
  <dimension ref="A1:C20"/>
  <sheetViews>
    <sheetView workbookViewId="0">
      <selection activeCell="F12" sqref="F12"/>
    </sheetView>
  </sheetViews>
  <sheetFormatPr defaultRowHeight="14.5" x14ac:dyDescent="0.35"/>
  <cols>
    <col min="1" max="1" width="28.26953125" style="10" customWidth="1"/>
    <col min="2" max="2" width="83.1796875" style="10" bestFit="1" customWidth="1"/>
    <col min="3" max="3" width="19.1796875" style="10" customWidth="1"/>
    <col min="4" max="16384" width="8.7265625" style="10"/>
  </cols>
  <sheetData>
    <row r="1" spans="1:3" x14ac:dyDescent="0.35">
      <c r="A1" s="161" t="s">
        <v>88</v>
      </c>
      <c r="B1" s="162" t="s">
        <v>6</v>
      </c>
      <c r="C1" s="163" t="s">
        <v>89</v>
      </c>
    </row>
    <row r="2" spans="1:3" x14ac:dyDescent="0.35">
      <c r="A2" s="170" t="s">
        <v>38</v>
      </c>
      <c r="B2" s="170" t="s">
        <v>91</v>
      </c>
      <c r="C2" s="168">
        <v>91868.7</v>
      </c>
    </row>
    <row r="3" spans="1:3" x14ac:dyDescent="0.35">
      <c r="A3" s="170" t="s">
        <v>3</v>
      </c>
      <c r="B3" s="170" t="s">
        <v>69</v>
      </c>
      <c r="C3" s="168">
        <v>61438.5</v>
      </c>
    </row>
    <row r="4" spans="1:3" x14ac:dyDescent="0.35">
      <c r="A4" s="170" t="s">
        <v>412</v>
      </c>
      <c r="B4" s="170" t="s">
        <v>411</v>
      </c>
      <c r="C4" s="168">
        <v>5988.45</v>
      </c>
    </row>
    <row r="5" spans="1:3" x14ac:dyDescent="0.35">
      <c r="A5" s="170" t="s">
        <v>56</v>
      </c>
      <c r="B5" s="170" t="s">
        <v>410</v>
      </c>
      <c r="C5" s="168">
        <v>24600</v>
      </c>
    </row>
    <row r="6" spans="1:3" x14ac:dyDescent="0.35">
      <c r="A6" s="170" t="s">
        <v>405</v>
      </c>
      <c r="B6" s="170" t="s">
        <v>413</v>
      </c>
      <c r="C6" s="168">
        <v>29274</v>
      </c>
    </row>
    <row r="7" spans="1:3" x14ac:dyDescent="0.35">
      <c r="A7" s="170" t="s">
        <v>57</v>
      </c>
      <c r="B7" s="170" t="s">
        <v>92</v>
      </c>
      <c r="C7" s="168">
        <v>61155.6</v>
      </c>
    </row>
    <row r="8" spans="1:3" x14ac:dyDescent="0.35">
      <c r="A8" s="170" t="s">
        <v>415</v>
      </c>
      <c r="B8" s="170" t="s">
        <v>414</v>
      </c>
      <c r="C8" s="168">
        <v>49688</v>
      </c>
    </row>
    <row r="9" spans="1:3" x14ac:dyDescent="0.35">
      <c r="A9" s="170" t="s">
        <v>415</v>
      </c>
      <c r="B9" s="170" t="s">
        <v>418</v>
      </c>
      <c r="C9" s="168">
        <v>30995</v>
      </c>
    </row>
    <row r="10" spans="1:3" x14ac:dyDescent="0.35">
      <c r="A10" s="170" t="s">
        <v>18</v>
      </c>
      <c r="B10" s="170" t="s">
        <v>101</v>
      </c>
      <c r="C10" s="168">
        <v>34020.5</v>
      </c>
    </row>
    <row r="11" spans="1:3" x14ac:dyDescent="0.35">
      <c r="A11" s="170" t="s">
        <v>18</v>
      </c>
      <c r="B11" s="170" t="s">
        <v>419</v>
      </c>
      <c r="C11" s="168">
        <v>68277.3</v>
      </c>
    </row>
    <row r="12" spans="1:3" x14ac:dyDescent="0.35">
      <c r="A12" s="170" t="s">
        <v>18</v>
      </c>
      <c r="B12" s="170" t="s">
        <v>420</v>
      </c>
      <c r="C12" s="168">
        <v>30946.799999999999</v>
      </c>
    </row>
    <row r="13" spans="1:3" x14ac:dyDescent="0.35">
      <c r="A13" s="170" t="s">
        <v>73</v>
      </c>
      <c r="B13" s="170" t="s">
        <v>119</v>
      </c>
      <c r="C13" s="168">
        <v>22755</v>
      </c>
    </row>
    <row r="14" spans="1:3" x14ac:dyDescent="0.35">
      <c r="A14" s="170" t="s">
        <v>118</v>
      </c>
      <c r="B14" s="170" t="s">
        <v>120</v>
      </c>
      <c r="C14" s="168">
        <v>121770</v>
      </c>
    </row>
    <row r="15" spans="1:3" x14ac:dyDescent="0.35">
      <c r="A15" s="170" t="s">
        <v>118</v>
      </c>
      <c r="B15" s="170" t="s">
        <v>83</v>
      </c>
      <c r="C15" s="168">
        <v>39888.899999999994</v>
      </c>
    </row>
    <row r="16" spans="1:3" x14ac:dyDescent="0.35">
      <c r="A16" s="170" t="s">
        <v>118</v>
      </c>
      <c r="B16" s="170" t="s">
        <v>122</v>
      </c>
      <c r="C16" s="168">
        <v>97908</v>
      </c>
    </row>
    <row r="17" spans="1:3" x14ac:dyDescent="0.35">
      <c r="A17" s="170" t="s">
        <v>75</v>
      </c>
      <c r="B17" s="170" t="s">
        <v>90</v>
      </c>
      <c r="C17" s="168">
        <v>30774.6</v>
      </c>
    </row>
    <row r="18" spans="1:3" x14ac:dyDescent="0.35">
      <c r="A18" s="170" t="s">
        <v>75</v>
      </c>
      <c r="B18" s="170" t="s">
        <v>121</v>
      </c>
      <c r="C18" s="168">
        <v>44280</v>
      </c>
    </row>
    <row r="19" spans="1:3" ht="15" thickBot="1" x14ac:dyDescent="0.4">
      <c r="A19" s="13"/>
      <c r="B19" s="13"/>
      <c r="C19" s="14">
        <f>SUM(C2:C18)</f>
        <v>845629.35</v>
      </c>
    </row>
    <row r="20" spans="1:3" ht="15" thickTop="1" x14ac:dyDescent="0.35"/>
  </sheetData>
  <sortState xmlns:xlrd2="http://schemas.microsoft.com/office/spreadsheetml/2017/richdata2" ref="A2:C18">
    <sortCondition ref="A2:A1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E594D-7A35-4A62-A554-1D253718F4E1}">
  <dimension ref="A1:C24"/>
  <sheetViews>
    <sheetView workbookViewId="0">
      <selection activeCell="C23" sqref="C23"/>
    </sheetView>
  </sheetViews>
  <sheetFormatPr defaultRowHeight="14.5" x14ac:dyDescent="0.35"/>
  <cols>
    <col min="1" max="1" width="48.90625" style="10" bestFit="1" customWidth="1"/>
    <col min="2" max="2" width="129" style="10" bestFit="1" customWidth="1"/>
    <col min="3" max="3" width="19.1796875" style="12" customWidth="1"/>
    <col min="4" max="16384" width="8.7265625" style="10"/>
  </cols>
  <sheetData>
    <row r="1" spans="1:3" x14ac:dyDescent="0.35">
      <c r="A1" s="161" t="s">
        <v>88</v>
      </c>
      <c r="B1" s="162" t="s">
        <v>6</v>
      </c>
      <c r="C1" s="163" t="s">
        <v>89</v>
      </c>
    </row>
    <row r="2" spans="1:3" x14ac:dyDescent="0.35">
      <c r="A2" s="170" t="s">
        <v>3</v>
      </c>
      <c r="B2" s="170" t="s">
        <v>69</v>
      </c>
      <c r="C2" s="168">
        <v>23247</v>
      </c>
    </row>
    <row r="3" spans="1:3" x14ac:dyDescent="0.35">
      <c r="A3" s="170" t="s">
        <v>3</v>
      </c>
      <c r="B3" s="170" t="s">
        <v>93</v>
      </c>
      <c r="C3" s="168">
        <v>72067.850000000006</v>
      </c>
    </row>
    <row r="4" spans="1:3" x14ac:dyDescent="0.35">
      <c r="A4" s="170" t="s">
        <v>96</v>
      </c>
      <c r="B4" s="170" t="s">
        <v>98</v>
      </c>
      <c r="C4" s="168">
        <v>61500</v>
      </c>
    </row>
    <row r="5" spans="1:3" x14ac:dyDescent="0.35">
      <c r="A5" s="170" t="s">
        <v>95</v>
      </c>
      <c r="B5" s="170" t="s">
        <v>97</v>
      </c>
      <c r="C5" s="168">
        <v>19680</v>
      </c>
    </row>
    <row r="6" spans="1:3" x14ac:dyDescent="0.35">
      <c r="A6" s="170" t="s">
        <v>86</v>
      </c>
      <c r="B6" s="170" t="s">
        <v>87</v>
      </c>
      <c r="C6" s="168">
        <v>1165.18</v>
      </c>
    </row>
    <row r="7" spans="1:3" x14ac:dyDescent="0.35">
      <c r="A7" s="170" t="s">
        <v>56</v>
      </c>
      <c r="B7" s="170" t="s">
        <v>78</v>
      </c>
      <c r="C7" s="168">
        <v>15375</v>
      </c>
    </row>
    <row r="8" spans="1:3" x14ac:dyDescent="0.35">
      <c r="A8" s="170" t="s">
        <v>405</v>
      </c>
      <c r="B8" s="152" t="s">
        <v>416</v>
      </c>
      <c r="C8" s="168">
        <v>8763.77</v>
      </c>
    </row>
    <row r="9" spans="1:3" x14ac:dyDescent="0.35">
      <c r="A9" s="170" t="s">
        <v>77</v>
      </c>
      <c r="B9" s="170" t="s">
        <v>83</v>
      </c>
      <c r="C9" s="168">
        <v>19643.099999999999</v>
      </c>
    </row>
    <row r="10" spans="1:3" x14ac:dyDescent="0.35">
      <c r="A10" s="170" t="s">
        <v>18</v>
      </c>
      <c r="B10" s="170" t="s">
        <v>78</v>
      </c>
      <c r="C10" s="168">
        <v>56088</v>
      </c>
    </row>
    <row r="11" spans="1:3" x14ac:dyDescent="0.35">
      <c r="A11" s="170" t="s">
        <v>18</v>
      </c>
      <c r="B11" s="170" t="s">
        <v>79</v>
      </c>
      <c r="C11" s="168">
        <v>59040</v>
      </c>
    </row>
    <row r="12" spans="1:3" x14ac:dyDescent="0.35">
      <c r="A12" s="170" t="s">
        <v>18</v>
      </c>
      <c r="B12" s="170" t="s">
        <v>101</v>
      </c>
      <c r="C12" s="168">
        <v>34026.839999999997</v>
      </c>
    </row>
    <row r="13" spans="1:3" x14ac:dyDescent="0.35">
      <c r="A13" s="170" t="s">
        <v>1</v>
      </c>
      <c r="B13" s="170" t="s">
        <v>94</v>
      </c>
      <c r="C13" s="168">
        <v>104076.45</v>
      </c>
    </row>
    <row r="14" spans="1:3" x14ac:dyDescent="0.35">
      <c r="A14" s="170" t="s">
        <v>76</v>
      </c>
      <c r="B14" s="170" t="s">
        <v>82</v>
      </c>
      <c r="C14" s="168">
        <v>16360.64</v>
      </c>
    </row>
    <row r="15" spans="1:3" x14ac:dyDescent="0.35">
      <c r="A15" s="170" t="s">
        <v>73</v>
      </c>
      <c r="B15" s="170" t="s">
        <v>78</v>
      </c>
      <c r="C15" s="168">
        <v>26875.5</v>
      </c>
    </row>
    <row r="16" spans="1:3" x14ac:dyDescent="0.35">
      <c r="A16" s="170" t="s">
        <v>74</v>
      </c>
      <c r="B16" s="170" t="s">
        <v>78</v>
      </c>
      <c r="C16" s="168">
        <v>6642</v>
      </c>
    </row>
    <row r="17" spans="1:3" x14ac:dyDescent="0.35">
      <c r="A17" s="170" t="s">
        <v>408</v>
      </c>
      <c r="B17" s="152" t="s">
        <v>417</v>
      </c>
      <c r="C17" s="168">
        <v>147231</v>
      </c>
    </row>
    <row r="18" spans="1:3" x14ac:dyDescent="0.35">
      <c r="A18" s="170" t="s">
        <v>75</v>
      </c>
      <c r="B18" s="170" t="s">
        <v>72</v>
      </c>
      <c r="C18" s="168">
        <v>22736</v>
      </c>
    </row>
    <row r="19" spans="1:3" x14ac:dyDescent="0.35">
      <c r="A19" s="170" t="s">
        <v>75</v>
      </c>
      <c r="B19" s="170" t="s">
        <v>80</v>
      </c>
      <c r="C19" s="168">
        <v>19124</v>
      </c>
    </row>
    <row r="20" spans="1:3" x14ac:dyDescent="0.35">
      <c r="A20" s="170" t="s">
        <v>75</v>
      </c>
      <c r="B20" s="170" t="s">
        <v>84</v>
      </c>
      <c r="C20" s="168">
        <v>92500</v>
      </c>
    </row>
    <row r="21" spans="1:3" x14ac:dyDescent="0.35">
      <c r="A21" s="170" t="s">
        <v>54</v>
      </c>
      <c r="B21" s="170" t="s">
        <v>81</v>
      </c>
      <c r="C21" s="168">
        <v>6706.43</v>
      </c>
    </row>
    <row r="22" spans="1:3" x14ac:dyDescent="0.35">
      <c r="A22" s="170" t="s">
        <v>54</v>
      </c>
      <c r="B22" s="170" t="s">
        <v>85</v>
      </c>
      <c r="C22" s="168">
        <v>9840</v>
      </c>
    </row>
    <row r="23" spans="1:3" s="7" customFormat="1" ht="15" thickBot="1" x14ac:dyDescent="0.4">
      <c r="A23" s="13"/>
      <c r="B23" s="17"/>
      <c r="C23" s="14">
        <f>SUM(C2:C22)</f>
        <v>822688.76000000013</v>
      </c>
    </row>
    <row r="24" spans="1:3" ht="15" thickTop="1" x14ac:dyDescent="0.35"/>
  </sheetData>
  <sortState xmlns:xlrd2="http://schemas.microsoft.com/office/spreadsheetml/2017/richdata2" ref="A2:C22">
    <sortCondition ref="A2:A2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19A9F-65FC-45C2-ADA6-F85CCBD8CA92}">
  <dimension ref="A1:C17"/>
  <sheetViews>
    <sheetView workbookViewId="0">
      <selection activeCell="B28" sqref="B28"/>
    </sheetView>
  </sheetViews>
  <sheetFormatPr defaultRowHeight="14.5" x14ac:dyDescent="0.35"/>
  <cols>
    <col min="1" max="1" width="28.1796875" style="10" customWidth="1"/>
    <col min="2" max="2" width="131.7265625" style="10" customWidth="1"/>
    <col min="3" max="3" width="19.1796875" style="12" customWidth="1"/>
    <col min="4" max="16384" width="8.7265625" style="10"/>
  </cols>
  <sheetData>
    <row r="1" spans="1:3" x14ac:dyDescent="0.35">
      <c r="A1" s="161" t="s">
        <v>88</v>
      </c>
      <c r="B1" s="162" t="s">
        <v>6</v>
      </c>
      <c r="C1" s="163" t="s">
        <v>89</v>
      </c>
    </row>
    <row r="2" spans="1:3" x14ac:dyDescent="0.35">
      <c r="A2" s="160" t="s">
        <v>38</v>
      </c>
      <c r="B2" s="158" t="s">
        <v>100</v>
      </c>
      <c r="C2" s="164">
        <v>132790.80000000002</v>
      </c>
    </row>
    <row r="3" spans="1:3" x14ac:dyDescent="0.35">
      <c r="A3" s="158" t="s">
        <v>3</v>
      </c>
      <c r="B3" s="165" t="s">
        <v>69</v>
      </c>
      <c r="C3" s="166">
        <v>30750</v>
      </c>
    </row>
    <row r="4" spans="1:3" x14ac:dyDescent="0.35">
      <c r="A4" s="158" t="s">
        <v>59</v>
      </c>
      <c r="B4" s="158" t="s">
        <v>60</v>
      </c>
      <c r="C4" s="167">
        <v>11070</v>
      </c>
    </row>
    <row r="5" spans="1:3" x14ac:dyDescent="0.35">
      <c r="A5" s="160" t="s">
        <v>5</v>
      </c>
      <c r="B5" s="158" t="s">
        <v>68</v>
      </c>
      <c r="C5" s="166">
        <v>13210.2</v>
      </c>
    </row>
    <row r="6" spans="1:3" x14ac:dyDescent="0.35">
      <c r="A6" s="160" t="s">
        <v>5</v>
      </c>
      <c r="B6" s="160" t="s">
        <v>67</v>
      </c>
      <c r="C6" s="164">
        <v>31915.800000000003</v>
      </c>
    </row>
    <row r="7" spans="1:3" x14ac:dyDescent="0.35">
      <c r="A7" s="158" t="s">
        <v>45</v>
      </c>
      <c r="B7" s="158" t="s">
        <v>99</v>
      </c>
      <c r="C7" s="168">
        <v>221714.88</v>
      </c>
    </row>
    <row r="8" spans="1:3" x14ac:dyDescent="0.35">
      <c r="A8" s="158" t="s">
        <v>405</v>
      </c>
      <c r="B8" s="152" t="s">
        <v>416</v>
      </c>
      <c r="C8" s="168">
        <v>11091.52</v>
      </c>
    </row>
    <row r="9" spans="1:3" x14ac:dyDescent="0.35">
      <c r="A9" s="169" t="s">
        <v>2</v>
      </c>
      <c r="B9" s="169" t="s">
        <v>66</v>
      </c>
      <c r="C9" s="168">
        <v>119033.25</v>
      </c>
    </row>
    <row r="10" spans="1:3" x14ac:dyDescent="0.35">
      <c r="A10" s="160" t="s">
        <v>71</v>
      </c>
      <c r="B10" s="160" t="s">
        <v>70</v>
      </c>
      <c r="C10" s="166">
        <v>11350</v>
      </c>
    </row>
    <row r="11" spans="1:3" x14ac:dyDescent="0.35">
      <c r="A11" s="160" t="s">
        <v>18</v>
      </c>
      <c r="B11" s="160" t="s">
        <v>65</v>
      </c>
      <c r="C11" s="164">
        <v>84624</v>
      </c>
    </row>
    <row r="12" spans="1:3" x14ac:dyDescent="0.35">
      <c r="A12" s="160" t="s">
        <v>18</v>
      </c>
      <c r="B12" s="170" t="s">
        <v>64</v>
      </c>
      <c r="C12" s="164">
        <v>28207.589999999997</v>
      </c>
    </row>
    <row r="13" spans="1:3" x14ac:dyDescent="0.35">
      <c r="A13" s="170" t="s">
        <v>160</v>
      </c>
      <c r="B13" s="152" t="s">
        <v>416</v>
      </c>
      <c r="C13" s="164">
        <v>29520</v>
      </c>
    </row>
    <row r="14" spans="1:3" x14ac:dyDescent="0.35">
      <c r="A14" s="171" t="s">
        <v>63</v>
      </c>
      <c r="B14" s="171" t="s">
        <v>62</v>
      </c>
      <c r="C14" s="168">
        <v>61180</v>
      </c>
    </row>
    <row r="15" spans="1:3" x14ac:dyDescent="0.35">
      <c r="A15" s="160" t="s">
        <v>58</v>
      </c>
      <c r="B15" s="172" t="s">
        <v>61</v>
      </c>
      <c r="C15" s="164">
        <v>20000</v>
      </c>
    </row>
    <row r="16" spans="1:3" s="7" customFormat="1" ht="15" thickBot="1" x14ac:dyDescent="0.4">
      <c r="A16" s="13"/>
      <c r="B16" s="17"/>
      <c r="C16" s="14">
        <f>SUM(C2:C15)</f>
        <v>806458.04</v>
      </c>
    </row>
    <row r="17" ht="15" thickTop="1" x14ac:dyDescent="0.35"/>
  </sheetData>
  <sortState xmlns:xlrd2="http://schemas.microsoft.com/office/spreadsheetml/2017/richdata2" ref="A2:C15">
    <sortCondition ref="A2:A1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53A3D-4D1C-4DB1-A693-62F45F132CC8}">
  <dimension ref="A1:C26"/>
  <sheetViews>
    <sheetView zoomScaleNormal="100" workbookViewId="0">
      <selection activeCell="B33" sqref="B33"/>
    </sheetView>
  </sheetViews>
  <sheetFormatPr defaultColWidth="9.1796875" defaultRowHeight="14.5" x14ac:dyDescent="0.35"/>
  <cols>
    <col min="1" max="1" width="28.6328125" style="8" customWidth="1"/>
    <col min="2" max="2" width="106.1796875" style="8" customWidth="1"/>
    <col min="3" max="3" width="14.7265625" style="1" customWidth="1"/>
    <col min="4" max="16384" width="9.1796875" style="9"/>
  </cols>
  <sheetData>
    <row r="1" spans="1:3" s="11" customFormat="1" x14ac:dyDescent="0.35">
      <c r="A1" s="147" t="s">
        <v>88</v>
      </c>
      <c r="B1" s="148" t="s">
        <v>6</v>
      </c>
      <c r="C1" s="157" t="s">
        <v>89</v>
      </c>
    </row>
    <row r="2" spans="1:3" s="4" customFormat="1" x14ac:dyDescent="0.35">
      <c r="A2" s="158" t="s">
        <v>3</v>
      </c>
      <c r="B2" s="158" t="s">
        <v>11</v>
      </c>
      <c r="C2" s="159">
        <v>107838</v>
      </c>
    </row>
    <row r="3" spans="1:3" s="4" customFormat="1" x14ac:dyDescent="0.35">
      <c r="A3" s="160" t="s">
        <v>3</v>
      </c>
      <c r="B3" s="160" t="s">
        <v>31</v>
      </c>
      <c r="C3" s="159">
        <v>30750</v>
      </c>
    </row>
    <row r="4" spans="1:3" s="4" customFormat="1" x14ac:dyDescent="0.35">
      <c r="A4" s="160" t="s">
        <v>30</v>
      </c>
      <c r="B4" s="160" t="s">
        <v>29</v>
      </c>
      <c r="C4" s="159">
        <v>141803.1</v>
      </c>
    </row>
    <row r="5" spans="1:3" s="4" customFormat="1" x14ac:dyDescent="0.35">
      <c r="A5" s="160" t="s">
        <v>26</v>
      </c>
      <c r="B5" s="160" t="s">
        <v>25</v>
      </c>
      <c r="C5" s="159">
        <v>59255.25</v>
      </c>
    </row>
    <row r="6" spans="1:3" s="4" customFormat="1" x14ac:dyDescent="0.35">
      <c r="A6" s="160" t="s">
        <v>26</v>
      </c>
      <c r="B6" s="160" t="s">
        <v>4</v>
      </c>
      <c r="C6" s="159">
        <v>46733.850000000006</v>
      </c>
    </row>
    <row r="7" spans="1:3" s="4" customFormat="1" x14ac:dyDescent="0.35">
      <c r="A7" s="160" t="s">
        <v>26</v>
      </c>
      <c r="B7" s="160" t="s">
        <v>28</v>
      </c>
      <c r="C7" s="159">
        <f>42813.23/2</f>
        <v>21406.615000000002</v>
      </c>
    </row>
    <row r="8" spans="1:3" s="4" customFormat="1" x14ac:dyDescent="0.35">
      <c r="A8" s="160" t="s">
        <v>26</v>
      </c>
      <c r="B8" s="160" t="s">
        <v>27</v>
      </c>
      <c r="C8" s="159">
        <v>19815.3</v>
      </c>
    </row>
    <row r="9" spans="1:3" s="4" customFormat="1" x14ac:dyDescent="0.35">
      <c r="A9" s="160" t="s">
        <v>0</v>
      </c>
      <c r="B9" s="160" t="s">
        <v>24</v>
      </c>
      <c r="C9" s="159">
        <v>27125</v>
      </c>
    </row>
    <row r="10" spans="1:3" s="4" customFormat="1" x14ac:dyDescent="0.35">
      <c r="A10" s="160" t="s">
        <v>405</v>
      </c>
      <c r="B10" s="152" t="s">
        <v>416</v>
      </c>
      <c r="C10" s="159">
        <v>7749</v>
      </c>
    </row>
    <row r="11" spans="1:3" s="4" customFormat="1" x14ac:dyDescent="0.35">
      <c r="A11" s="158" t="s">
        <v>2</v>
      </c>
      <c r="B11" s="158" t="s">
        <v>23</v>
      </c>
      <c r="C11" s="159">
        <v>36006.76</v>
      </c>
    </row>
    <row r="12" spans="1:3" s="4" customFormat="1" x14ac:dyDescent="0.35">
      <c r="A12" s="158" t="s">
        <v>2</v>
      </c>
      <c r="B12" s="158" t="s">
        <v>409</v>
      </c>
      <c r="C12" s="159">
        <v>402221</v>
      </c>
    </row>
    <row r="13" spans="1:3" s="4" customFormat="1" x14ac:dyDescent="0.35">
      <c r="A13" s="160" t="s">
        <v>22</v>
      </c>
      <c r="B13" s="160" t="s">
        <v>21</v>
      </c>
      <c r="C13" s="159">
        <v>55000</v>
      </c>
    </row>
    <row r="14" spans="1:3" s="4" customFormat="1" x14ac:dyDescent="0.35">
      <c r="A14" s="160" t="s">
        <v>20</v>
      </c>
      <c r="B14" s="160" t="s">
        <v>19</v>
      </c>
      <c r="C14" s="159">
        <v>71540</v>
      </c>
    </row>
    <row r="15" spans="1:3" s="4" customFormat="1" x14ac:dyDescent="0.35">
      <c r="A15" s="160" t="s">
        <v>18</v>
      </c>
      <c r="B15" s="160" t="s">
        <v>17</v>
      </c>
      <c r="C15" s="159">
        <v>19584.060000000001</v>
      </c>
    </row>
    <row r="16" spans="1:3" s="4" customFormat="1" x14ac:dyDescent="0.35">
      <c r="A16" s="158" t="s">
        <v>10</v>
      </c>
      <c r="B16" s="158" t="s">
        <v>9</v>
      </c>
      <c r="C16" s="159">
        <v>44280</v>
      </c>
    </row>
    <row r="17" spans="1:3" s="4" customFormat="1" x14ac:dyDescent="0.35">
      <c r="A17" s="160" t="s">
        <v>50</v>
      </c>
      <c r="B17" s="160" t="s">
        <v>51</v>
      </c>
      <c r="C17" s="159">
        <v>11481.91</v>
      </c>
    </row>
    <row r="18" spans="1:3" s="4" customFormat="1" x14ac:dyDescent="0.35">
      <c r="A18" s="160" t="s">
        <v>15</v>
      </c>
      <c r="B18" s="160" t="s">
        <v>14</v>
      </c>
      <c r="C18" s="159">
        <v>98338.5</v>
      </c>
    </row>
    <row r="19" spans="1:3" s="4" customFormat="1" x14ac:dyDescent="0.35">
      <c r="A19" s="160" t="s">
        <v>15</v>
      </c>
      <c r="B19" s="160" t="s">
        <v>16</v>
      </c>
      <c r="C19" s="159">
        <v>61461.46</v>
      </c>
    </row>
    <row r="20" spans="1:3" s="4" customFormat="1" x14ac:dyDescent="0.35">
      <c r="A20" s="158" t="s">
        <v>8</v>
      </c>
      <c r="B20" s="158" t="s">
        <v>7</v>
      </c>
      <c r="C20" s="159">
        <v>43050</v>
      </c>
    </row>
    <row r="21" spans="1:3" s="4" customFormat="1" x14ac:dyDescent="0.35">
      <c r="A21" s="160" t="s">
        <v>52</v>
      </c>
      <c r="B21" s="160" t="s">
        <v>53</v>
      </c>
      <c r="C21" s="159">
        <v>9131.2000000000007</v>
      </c>
    </row>
    <row r="22" spans="1:3" s="4" customFormat="1" x14ac:dyDescent="0.35">
      <c r="A22" s="158" t="s">
        <v>13</v>
      </c>
      <c r="B22" s="158" t="s">
        <v>12</v>
      </c>
      <c r="C22" s="159">
        <f>50247.96-24992.37</f>
        <v>25255.59</v>
      </c>
    </row>
    <row r="23" spans="1:3" s="4" customFormat="1" ht="15" thickBot="1" x14ac:dyDescent="0.4">
      <c r="A23" s="15"/>
      <c r="B23" s="15"/>
      <c r="C23" s="16">
        <f>SUM(C2:C22)</f>
        <v>1339826.595</v>
      </c>
    </row>
    <row r="24" spans="1:3" ht="15.75" customHeight="1" thickTop="1" x14ac:dyDescent="0.35">
      <c r="A24" s="9"/>
      <c r="B24" s="9"/>
      <c r="C24" s="18"/>
    </row>
    <row r="25" spans="1:3" x14ac:dyDescent="0.35">
      <c r="A25" s="3"/>
      <c r="B25" s="11"/>
    </row>
    <row r="26" spans="1:3" x14ac:dyDescent="0.35">
      <c r="C26" s="18"/>
    </row>
  </sheetData>
  <sortState xmlns:xlrd2="http://schemas.microsoft.com/office/spreadsheetml/2017/richdata2" ref="A2:C22">
    <sortCondition ref="A2:A22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BF90-68BA-414A-B1E5-AF023675EF9F}">
  <dimension ref="A1:C18"/>
  <sheetViews>
    <sheetView zoomScaleNormal="100" workbookViewId="0">
      <selection activeCell="C17" sqref="C17"/>
    </sheetView>
  </sheetViews>
  <sheetFormatPr defaultColWidth="9.1796875" defaultRowHeight="14.5" x14ac:dyDescent="0.35"/>
  <cols>
    <col min="1" max="1" width="26.08984375" style="126" customWidth="1"/>
    <col min="2" max="2" width="117.90625" style="126" customWidth="1"/>
    <col min="3" max="3" width="18.26953125" style="124" customWidth="1"/>
    <col min="4" max="16384" width="9.1796875" style="127"/>
  </cols>
  <sheetData>
    <row r="1" spans="1:3" s="125" customFormat="1" x14ac:dyDescent="0.35">
      <c r="A1" s="147" t="s">
        <v>88</v>
      </c>
      <c r="B1" s="148" t="s">
        <v>6</v>
      </c>
      <c r="C1" s="153" t="s">
        <v>89</v>
      </c>
    </row>
    <row r="2" spans="1:3" x14ac:dyDescent="0.35">
      <c r="A2" s="154" t="s">
        <v>38</v>
      </c>
      <c r="B2" s="155" t="s">
        <v>11</v>
      </c>
      <c r="C2" s="87">
        <v>84121</v>
      </c>
    </row>
    <row r="3" spans="1:3" x14ac:dyDescent="0.35">
      <c r="A3" s="154" t="s">
        <v>37</v>
      </c>
      <c r="B3" s="154" t="s">
        <v>36</v>
      </c>
      <c r="C3" s="156">
        <v>29213</v>
      </c>
    </row>
    <row r="4" spans="1:3" x14ac:dyDescent="0.35">
      <c r="A4" s="155" t="s">
        <v>46</v>
      </c>
      <c r="B4" s="155" t="s">
        <v>47</v>
      </c>
      <c r="C4" s="87">
        <v>1845</v>
      </c>
    </row>
    <row r="5" spans="1:3" x14ac:dyDescent="0.35">
      <c r="A5" s="154" t="s">
        <v>5</v>
      </c>
      <c r="B5" s="154" t="s">
        <v>44</v>
      </c>
      <c r="C5" s="87">
        <v>35589.120000000003</v>
      </c>
    </row>
    <row r="6" spans="1:3" x14ac:dyDescent="0.35">
      <c r="A6" s="154" t="s">
        <v>5</v>
      </c>
      <c r="B6" s="154" t="s">
        <v>43</v>
      </c>
      <c r="C6" s="87">
        <v>57348.75</v>
      </c>
    </row>
    <row r="7" spans="1:3" x14ac:dyDescent="0.35">
      <c r="A7" s="154" t="s">
        <v>35</v>
      </c>
      <c r="B7" s="154" t="s">
        <v>34</v>
      </c>
      <c r="C7" s="156">
        <v>20541</v>
      </c>
    </row>
    <row r="8" spans="1:3" x14ac:dyDescent="0.35">
      <c r="A8" s="154" t="s">
        <v>0</v>
      </c>
      <c r="B8" s="154" t="s">
        <v>42</v>
      </c>
      <c r="C8" s="87">
        <v>42350</v>
      </c>
    </row>
    <row r="9" spans="1:3" x14ac:dyDescent="0.35">
      <c r="A9" s="154" t="s">
        <v>33</v>
      </c>
      <c r="B9" s="154" t="s">
        <v>32</v>
      </c>
      <c r="C9" s="156">
        <v>26000</v>
      </c>
    </row>
    <row r="10" spans="1:3" x14ac:dyDescent="0.35">
      <c r="A10" s="154" t="s">
        <v>405</v>
      </c>
      <c r="B10" s="152" t="s">
        <v>416</v>
      </c>
      <c r="C10" s="156">
        <v>21784.5</v>
      </c>
    </row>
    <row r="11" spans="1:3" x14ac:dyDescent="0.35">
      <c r="A11" s="154" t="s">
        <v>2</v>
      </c>
      <c r="B11" s="154" t="s">
        <v>23</v>
      </c>
      <c r="C11" s="87">
        <v>68173.39</v>
      </c>
    </row>
    <row r="12" spans="1:3" x14ac:dyDescent="0.35">
      <c r="A12" s="154" t="s">
        <v>1</v>
      </c>
      <c r="B12" s="154" t="s">
        <v>48</v>
      </c>
      <c r="C12" s="156">
        <v>108023.62</v>
      </c>
    </row>
    <row r="13" spans="1:3" x14ac:dyDescent="0.35">
      <c r="A13" s="154" t="s">
        <v>1</v>
      </c>
      <c r="B13" s="154" t="s">
        <v>49</v>
      </c>
      <c r="C13" s="156">
        <v>7121.7</v>
      </c>
    </row>
    <row r="14" spans="1:3" x14ac:dyDescent="0.35">
      <c r="A14" s="154" t="s">
        <v>41</v>
      </c>
      <c r="B14" s="154" t="s">
        <v>40</v>
      </c>
      <c r="C14" s="87">
        <v>79875</v>
      </c>
    </row>
    <row r="15" spans="1:3" x14ac:dyDescent="0.35">
      <c r="A15" s="154" t="s">
        <v>160</v>
      </c>
      <c r="B15" s="152" t="s">
        <v>416</v>
      </c>
      <c r="C15" s="156">
        <v>119817</v>
      </c>
    </row>
    <row r="16" spans="1:3" x14ac:dyDescent="0.35">
      <c r="A16" s="154" t="s">
        <v>13</v>
      </c>
      <c r="B16" s="154" t="s">
        <v>39</v>
      </c>
      <c r="C16" s="87">
        <v>50511.18</v>
      </c>
    </row>
    <row r="17" spans="1:3" ht="15.75" customHeight="1" thickBot="1" x14ac:dyDescent="0.4">
      <c r="A17" s="2"/>
      <c r="B17" s="2"/>
      <c r="C17" s="16">
        <f>SUM(C2:C16)</f>
        <v>752314.26000000013</v>
      </c>
    </row>
    <row r="18" spans="1:3" ht="15" thickTop="1" x14ac:dyDescent="0.35"/>
  </sheetData>
  <sortState xmlns:xlrd2="http://schemas.microsoft.com/office/spreadsheetml/2017/richdata2" ref="A2:C16">
    <sortCondition ref="A2:A16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7B875-6940-46B1-95D7-C4358E6060A2}">
  <dimension ref="A1:C18"/>
  <sheetViews>
    <sheetView workbookViewId="0">
      <selection activeCell="C17" sqref="C17"/>
    </sheetView>
  </sheetViews>
  <sheetFormatPr defaultColWidth="9.1796875" defaultRowHeight="14.5" x14ac:dyDescent="0.35"/>
  <cols>
    <col min="1" max="1" width="18.54296875" style="6" bestFit="1" customWidth="1"/>
    <col min="2" max="2" width="91.1796875" style="6" customWidth="1"/>
    <col min="3" max="3" width="20.453125" style="5" bestFit="1" customWidth="1"/>
    <col min="4" max="16384" width="9.1796875" style="6"/>
  </cols>
  <sheetData>
    <row r="1" spans="1:3" s="4" customFormat="1" x14ac:dyDescent="0.35">
      <c r="A1" s="147" t="s">
        <v>88</v>
      </c>
      <c r="B1" s="148" t="s">
        <v>6</v>
      </c>
      <c r="C1" s="149" t="s">
        <v>89</v>
      </c>
    </row>
    <row r="2" spans="1:3" x14ac:dyDescent="0.35">
      <c r="A2" s="150" t="s">
        <v>111</v>
      </c>
      <c r="B2" s="150" t="s">
        <v>112</v>
      </c>
      <c r="C2" s="151">
        <v>4871</v>
      </c>
    </row>
    <row r="3" spans="1:3" x14ac:dyDescent="0.35">
      <c r="A3" s="150" t="s">
        <v>114</v>
      </c>
      <c r="B3" s="150" t="s">
        <v>115</v>
      </c>
      <c r="C3" s="151">
        <v>50676</v>
      </c>
    </row>
    <row r="4" spans="1:3" x14ac:dyDescent="0.35">
      <c r="A4" s="150" t="s">
        <v>114</v>
      </c>
      <c r="B4" s="150" t="s">
        <v>44</v>
      </c>
      <c r="C4" s="151">
        <v>35883</v>
      </c>
    </row>
    <row r="5" spans="1:3" x14ac:dyDescent="0.35">
      <c r="A5" s="150" t="s">
        <v>116</v>
      </c>
      <c r="B5" s="150" t="s">
        <v>17</v>
      </c>
      <c r="C5" s="151">
        <v>60925</v>
      </c>
    </row>
    <row r="6" spans="1:3" x14ac:dyDescent="0.35">
      <c r="A6" s="150" t="s">
        <v>45</v>
      </c>
      <c r="B6" s="150" t="s">
        <v>102</v>
      </c>
      <c r="C6" s="151">
        <v>118230</v>
      </c>
    </row>
    <row r="7" spans="1:3" x14ac:dyDescent="0.35">
      <c r="A7" s="150" t="s">
        <v>0</v>
      </c>
      <c r="B7" s="150" t="s">
        <v>103</v>
      </c>
      <c r="C7" s="151">
        <v>30890</v>
      </c>
    </row>
    <row r="8" spans="1:3" x14ac:dyDescent="0.35">
      <c r="A8" s="150" t="s">
        <v>405</v>
      </c>
      <c r="B8" s="152" t="s">
        <v>416</v>
      </c>
      <c r="C8" s="151">
        <v>31917</v>
      </c>
    </row>
    <row r="9" spans="1:3" x14ac:dyDescent="0.35">
      <c r="A9" s="150" t="s">
        <v>2</v>
      </c>
      <c r="B9" s="150" t="s">
        <v>104</v>
      </c>
      <c r="C9" s="151">
        <v>9208</v>
      </c>
    </row>
    <row r="10" spans="1:3" x14ac:dyDescent="0.35">
      <c r="A10" s="150" t="s">
        <v>105</v>
      </c>
      <c r="B10" s="150" t="s">
        <v>106</v>
      </c>
      <c r="C10" s="151">
        <v>25146</v>
      </c>
    </row>
    <row r="11" spans="1:3" x14ac:dyDescent="0.35">
      <c r="A11" s="150" t="s">
        <v>1</v>
      </c>
      <c r="B11" s="150" t="s">
        <v>107</v>
      </c>
      <c r="C11" s="151">
        <v>36336</v>
      </c>
    </row>
    <row r="12" spans="1:3" x14ac:dyDescent="0.35">
      <c r="A12" s="150" t="s">
        <v>1</v>
      </c>
      <c r="B12" s="150" t="s">
        <v>108</v>
      </c>
      <c r="C12" s="151">
        <v>27984</v>
      </c>
    </row>
    <row r="13" spans="1:3" x14ac:dyDescent="0.35">
      <c r="A13" s="150" t="s">
        <v>1</v>
      </c>
      <c r="B13" s="150" t="s">
        <v>108</v>
      </c>
      <c r="C13" s="151">
        <v>13992</v>
      </c>
    </row>
    <row r="14" spans="1:3" x14ac:dyDescent="0.35">
      <c r="A14" s="150" t="s">
        <v>41</v>
      </c>
      <c r="B14" s="150" t="s">
        <v>113</v>
      </c>
      <c r="C14" s="151">
        <v>38205</v>
      </c>
    </row>
    <row r="15" spans="1:3" x14ac:dyDescent="0.35">
      <c r="A15" s="150" t="s">
        <v>109</v>
      </c>
      <c r="B15" s="150" t="s">
        <v>110</v>
      </c>
      <c r="C15" s="151">
        <v>3325</v>
      </c>
    </row>
    <row r="16" spans="1:3" x14ac:dyDescent="0.35">
      <c r="A16" s="150" t="s">
        <v>160</v>
      </c>
      <c r="B16" s="152" t="s">
        <v>416</v>
      </c>
      <c r="C16" s="151">
        <v>329203</v>
      </c>
    </row>
    <row r="17" spans="1:3" s="7" customFormat="1" ht="15" thickBot="1" x14ac:dyDescent="0.4">
      <c r="A17" s="13"/>
      <c r="B17" s="13"/>
      <c r="C17" s="14">
        <f>SUM(C2:C16)</f>
        <v>816791</v>
      </c>
    </row>
    <row r="18" spans="1:3" ht="15" thickTop="1" x14ac:dyDescent="0.35">
      <c r="C18" s="5" t="s">
        <v>117</v>
      </c>
    </row>
  </sheetData>
  <sortState xmlns:xlrd2="http://schemas.microsoft.com/office/spreadsheetml/2017/richdata2" ref="A2:C17">
    <sortCondition ref="A2:A17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4419A-F9E7-4355-BA75-96F7D7A687E7}">
  <dimension ref="A1:C26"/>
  <sheetViews>
    <sheetView zoomScaleNormal="100" workbookViewId="0">
      <selection activeCell="C25" sqref="C25"/>
    </sheetView>
  </sheetViews>
  <sheetFormatPr defaultColWidth="9.1796875" defaultRowHeight="14.5" x14ac:dyDescent="0.35"/>
  <cols>
    <col min="1" max="1" width="31.90625" style="26" customWidth="1"/>
    <col min="2" max="2" width="141.1796875" style="32" customWidth="1"/>
    <col min="3" max="3" width="14.81640625" style="33" bestFit="1" customWidth="1"/>
    <col min="4" max="16384" width="9.1796875" style="26"/>
  </cols>
  <sheetData>
    <row r="1" spans="1:3" s="23" customFormat="1" ht="15" thickBot="1" x14ac:dyDescent="0.4">
      <c r="A1" s="133" t="s">
        <v>88</v>
      </c>
      <c r="B1" s="134" t="s">
        <v>6</v>
      </c>
      <c r="C1" s="135" t="s">
        <v>89</v>
      </c>
    </row>
    <row r="2" spans="1:3" x14ac:dyDescent="0.35">
      <c r="A2" s="24" t="s">
        <v>3</v>
      </c>
      <c r="B2" s="25" t="s">
        <v>147</v>
      </c>
      <c r="C2" s="68">
        <v>14438</v>
      </c>
    </row>
    <row r="3" spans="1:3" x14ac:dyDescent="0.35">
      <c r="A3" s="27" t="s">
        <v>3</v>
      </c>
      <c r="B3" s="28" t="s">
        <v>152</v>
      </c>
      <c r="C3" s="29">
        <v>36408</v>
      </c>
    </row>
    <row r="4" spans="1:3" x14ac:dyDescent="0.35">
      <c r="A4" s="27" t="s">
        <v>125</v>
      </c>
      <c r="B4" s="28" t="s">
        <v>126</v>
      </c>
      <c r="C4" s="29">
        <v>9606</v>
      </c>
    </row>
    <row r="5" spans="1:3" x14ac:dyDescent="0.35">
      <c r="A5" s="27" t="s">
        <v>125</v>
      </c>
      <c r="B5" s="28" t="s">
        <v>127</v>
      </c>
      <c r="C5" s="29">
        <v>8033</v>
      </c>
    </row>
    <row r="6" spans="1:3" x14ac:dyDescent="0.35">
      <c r="A6" s="27" t="s">
        <v>137</v>
      </c>
      <c r="B6" s="28" t="s">
        <v>138</v>
      </c>
      <c r="C6" s="29">
        <v>7455</v>
      </c>
    </row>
    <row r="7" spans="1:3" x14ac:dyDescent="0.35">
      <c r="A7" s="27" t="s">
        <v>26</v>
      </c>
      <c r="B7" s="28" t="s">
        <v>144</v>
      </c>
      <c r="C7" s="29">
        <v>16205</v>
      </c>
    </row>
    <row r="8" spans="1:3" x14ac:dyDescent="0.35">
      <c r="A8" s="27" t="s">
        <v>114</v>
      </c>
      <c r="B8" s="28" t="s">
        <v>148</v>
      </c>
      <c r="C8" s="29">
        <v>50676</v>
      </c>
    </row>
    <row r="9" spans="1:3" x14ac:dyDescent="0.35">
      <c r="A9" s="27" t="s">
        <v>45</v>
      </c>
      <c r="B9" s="28" t="s">
        <v>149</v>
      </c>
      <c r="C9" s="29">
        <v>60349.950000000004</v>
      </c>
    </row>
    <row r="10" spans="1:3" x14ac:dyDescent="0.35">
      <c r="A10" s="27" t="s">
        <v>56</v>
      </c>
      <c r="B10" s="28" t="s">
        <v>145</v>
      </c>
      <c r="C10" s="29">
        <v>17528</v>
      </c>
    </row>
    <row r="11" spans="1:3" x14ac:dyDescent="0.35">
      <c r="A11" s="27" t="s">
        <v>2</v>
      </c>
      <c r="B11" s="28" t="s">
        <v>141</v>
      </c>
      <c r="C11" s="29">
        <v>1915</v>
      </c>
    </row>
    <row r="12" spans="1:3" x14ac:dyDescent="0.35">
      <c r="A12" s="27" t="s">
        <v>129</v>
      </c>
      <c r="B12" s="28" t="s">
        <v>130</v>
      </c>
      <c r="C12" s="29">
        <v>301213</v>
      </c>
    </row>
    <row r="13" spans="1:3" x14ac:dyDescent="0.35">
      <c r="A13" s="27" t="s">
        <v>18</v>
      </c>
      <c r="B13" s="28" t="s">
        <v>133</v>
      </c>
      <c r="C13" s="29">
        <v>11673</v>
      </c>
    </row>
    <row r="14" spans="1:3" x14ac:dyDescent="0.35">
      <c r="A14" s="27" t="s">
        <v>18</v>
      </c>
      <c r="B14" s="28" t="s">
        <v>134</v>
      </c>
      <c r="C14" s="29">
        <v>68603</v>
      </c>
    </row>
    <row r="15" spans="1:3" x14ac:dyDescent="0.35">
      <c r="A15" s="27" t="s">
        <v>18</v>
      </c>
      <c r="B15" s="28" t="s">
        <v>135</v>
      </c>
      <c r="C15" s="29">
        <v>86124</v>
      </c>
    </row>
    <row r="16" spans="1:3" x14ac:dyDescent="0.35">
      <c r="A16" s="27" t="s">
        <v>18</v>
      </c>
      <c r="B16" s="28" t="s">
        <v>136</v>
      </c>
      <c r="C16" s="29">
        <v>13992</v>
      </c>
    </row>
    <row r="17" spans="1:3" x14ac:dyDescent="0.35">
      <c r="A17" s="27" t="s">
        <v>41</v>
      </c>
      <c r="B17" s="28" t="s">
        <v>146</v>
      </c>
      <c r="C17" s="29">
        <v>45787</v>
      </c>
    </row>
    <row r="18" spans="1:3" x14ac:dyDescent="0.35">
      <c r="A18" s="27" t="s">
        <v>123</v>
      </c>
      <c r="B18" s="28" t="s">
        <v>124</v>
      </c>
      <c r="C18" s="128">
        <v>3444</v>
      </c>
    </row>
    <row r="19" spans="1:3" x14ac:dyDescent="0.35">
      <c r="A19" s="27" t="s">
        <v>142</v>
      </c>
      <c r="B19" s="28" t="s">
        <v>143</v>
      </c>
      <c r="C19" s="29">
        <v>7922</v>
      </c>
    </row>
    <row r="20" spans="1:3" x14ac:dyDescent="0.35">
      <c r="A20" s="27" t="s">
        <v>140</v>
      </c>
      <c r="B20" s="28" t="s">
        <v>103</v>
      </c>
      <c r="C20" s="29">
        <v>36000</v>
      </c>
    </row>
    <row r="21" spans="1:3" x14ac:dyDescent="0.35">
      <c r="A21" s="27" t="s">
        <v>131</v>
      </c>
      <c r="B21" s="28" t="s">
        <v>132</v>
      </c>
      <c r="C21" s="29">
        <v>24551</v>
      </c>
    </row>
    <row r="22" spans="1:3" x14ac:dyDescent="0.35">
      <c r="A22" s="27" t="s">
        <v>407</v>
      </c>
      <c r="B22" s="28" t="s">
        <v>139</v>
      </c>
      <c r="C22" s="29">
        <v>76667</v>
      </c>
    </row>
    <row r="23" spans="1:3" x14ac:dyDescent="0.35">
      <c r="A23" s="27" t="s">
        <v>54</v>
      </c>
      <c r="B23" s="28" t="s">
        <v>128</v>
      </c>
      <c r="C23" s="29">
        <v>3925</v>
      </c>
    </row>
    <row r="24" spans="1:3" x14ac:dyDescent="0.35">
      <c r="A24" s="34" t="s">
        <v>189</v>
      </c>
      <c r="B24" s="35" t="s">
        <v>151</v>
      </c>
      <c r="C24" s="36">
        <v>43741.95</v>
      </c>
    </row>
    <row r="25" spans="1:3" ht="15.75" customHeight="1" thickBot="1" x14ac:dyDescent="0.4">
      <c r="A25" s="37"/>
      <c r="B25" s="38"/>
      <c r="C25" s="39">
        <f>SUM(C2:C24)</f>
        <v>946256.89999999991</v>
      </c>
    </row>
    <row r="26" spans="1:3" ht="15" thickTop="1" x14ac:dyDescent="0.35"/>
  </sheetData>
  <sortState xmlns:xlrd2="http://schemas.microsoft.com/office/spreadsheetml/2017/richdata2" ref="A2:C24">
    <sortCondition ref="A2:A24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ED6A-A7C7-49A5-9110-4EC38B9A1BD1}">
  <dimension ref="A1:C28"/>
  <sheetViews>
    <sheetView workbookViewId="0">
      <selection activeCell="C27" sqref="C27"/>
    </sheetView>
  </sheetViews>
  <sheetFormatPr defaultColWidth="81.1796875" defaultRowHeight="14" x14ac:dyDescent="0.35"/>
  <cols>
    <col min="1" max="1" width="69.7265625" style="40" customWidth="1"/>
    <col min="2" max="2" width="142.90625" style="40" customWidth="1"/>
    <col min="3" max="3" width="18.54296875" style="40" customWidth="1"/>
    <col min="4" max="16384" width="81.1796875" style="40"/>
  </cols>
  <sheetData>
    <row r="1" spans="1:3" s="23" customFormat="1" ht="15" thickBot="1" x14ac:dyDescent="0.4">
      <c r="A1" s="133" t="s">
        <v>88</v>
      </c>
      <c r="B1" s="134" t="s">
        <v>6</v>
      </c>
      <c r="C1" s="135" t="s">
        <v>89</v>
      </c>
    </row>
    <row r="2" spans="1:3" ht="14.5" x14ac:dyDescent="0.35">
      <c r="A2" s="94" t="s">
        <v>38</v>
      </c>
      <c r="B2" s="95" t="s">
        <v>174</v>
      </c>
      <c r="C2" s="96">
        <v>9016</v>
      </c>
    </row>
    <row r="3" spans="1:3" ht="14.5" x14ac:dyDescent="0.35">
      <c r="A3" s="97" t="s">
        <v>125</v>
      </c>
      <c r="B3" s="98" t="s">
        <v>176</v>
      </c>
      <c r="C3" s="99">
        <v>13388</v>
      </c>
    </row>
    <row r="4" spans="1:3" ht="14.5" x14ac:dyDescent="0.35">
      <c r="A4" s="97" t="s">
        <v>137</v>
      </c>
      <c r="B4" s="98" t="s">
        <v>138</v>
      </c>
      <c r="C4" s="99">
        <v>17395</v>
      </c>
    </row>
    <row r="5" spans="1:3" ht="14.5" x14ac:dyDescent="0.35">
      <c r="A5" s="97" t="s">
        <v>137</v>
      </c>
      <c r="B5" s="98" t="s">
        <v>172</v>
      </c>
      <c r="C5" s="99">
        <v>8715</v>
      </c>
    </row>
    <row r="6" spans="1:3" ht="14.5" x14ac:dyDescent="0.35">
      <c r="A6" s="97" t="s">
        <v>5</v>
      </c>
      <c r="B6" s="98" t="s">
        <v>173</v>
      </c>
      <c r="C6" s="99">
        <v>3690</v>
      </c>
    </row>
    <row r="7" spans="1:3" ht="14.5" x14ac:dyDescent="0.35">
      <c r="A7" s="97" t="s">
        <v>116</v>
      </c>
      <c r="B7" s="98" t="s">
        <v>158</v>
      </c>
      <c r="C7" s="99">
        <v>69021</v>
      </c>
    </row>
    <row r="8" spans="1:3" ht="14.5" x14ac:dyDescent="0.35">
      <c r="A8" s="97" t="s">
        <v>166</v>
      </c>
      <c r="B8" s="98" t="s">
        <v>167</v>
      </c>
      <c r="C8" s="99">
        <v>71955</v>
      </c>
    </row>
    <row r="9" spans="1:3" ht="14.5" x14ac:dyDescent="0.35">
      <c r="A9" s="97" t="s">
        <v>405</v>
      </c>
      <c r="B9" s="98" t="s">
        <v>406</v>
      </c>
      <c r="C9" s="99">
        <v>5904</v>
      </c>
    </row>
    <row r="10" spans="1:3" ht="14.5" x14ac:dyDescent="0.35">
      <c r="A10" s="97" t="s">
        <v>2</v>
      </c>
      <c r="B10" s="98" t="s">
        <v>141</v>
      </c>
      <c r="C10" s="99">
        <v>16118</v>
      </c>
    </row>
    <row r="11" spans="1:3" ht="14.5" x14ac:dyDescent="0.35">
      <c r="A11" s="97" t="s">
        <v>129</v>
      </c>
      <c r="B11" s="98" t="s">
        <v>175</v>
      </c>
      <c r="C11" s="99">
        <v>326958</v>
      </c>
    </row>
    <row r="12" spans="1:3" ht="14.5" x14ac:dyDescent="0.35">
      <c r="A12" s="97" t="s">
        <v>57</v>
      </c>
      <c r="B12" s="98" t="s">
        <v>179</v>
      </c>
      <c r="C12" s="99">
        <v>51448</v>
      </c>
    </row>
    <row r="13" spans="1:3" ht="14.5" x14ac:dyDescent="0.35">
      <c r="A13" s="97" t="s">
        <v>18</v>
      </c>
      <c r="B13" s="98" t="s">
        <v>153</v>
      </c>
      <c r="C13" s="99">
        <v>9908</v>
      </c>
    </row>
    <row r="14" spans="1:3" ht="14.5" x14ac:dyDescent="0.35">
      <c r="A14" s="97" t="s">
        <v>18</v>
      </c>
      <c r="B14" s="98" t="s">
        <v>133</v>
      </c>
      <c r="C14" s="99">
        <v>13991</v>
      </c>
    </row>
    <row r="15" spans="1:3" ht="14.5" x14ac:dyDescent="0.35">
      <c r="A15" s="97" t="s">
        <v>18</v>
      </c>
      <c r="B15" s="98" t="s">
        <v>134</v>
      </c>
      <c r="C15" s="99">
        <v>41820</v>
      </c>
    </row>
    <row r="16" spans="1:3" ht="14.5" x14ac:dyDescent="0.35">
      <c r="A16" s="97" t="s">
        <v>154</v>
      </c>
      <c r="B16" s="98" t="s">
        <v>155</v>
      </c>
      <c r="C16" s="99">
        <v>220935</v>
      </c>
    </row>
    <row r="17" spans="1:3" ht="14.5" x14ac:dyDescent="0.35">
      <c r="A17" s="97" t="s">
        <v>159</v>
      </c>
      <c r="B17" s="98" t="s">
        <v>158</v>
      </c>
      <c r="C17" s="99">
        <v>9743</v>
      </c>
    </row>
    <row r="18" spans="1:3" ht="14.5" x14ac:dyDescent="0.35">
      <c r="A18" s="97" t="s">
        <v>164</v>
      </c>
      <c r="B18" s="98" t="s">
        <v>165</v>
      </c>
      <c r="C18" s="99">
        <v>42002</v>
      </c>
    </row>
    <row r="19" spans="1:3" ht="14.5" x14ac:dyDescent="0.35">
      <c r="A19" s="97" t="s">
        <v>170</v>
      </c>
      <c r="B19" s="98" t="s">
        <v>171</v>
      </c>
      <c r="C19" s="99">
        <v>17460</v>
      </c>
    </row>
    <row r="20" spans="1:3" ht="14.5" x14ac:dyDescent="0.35">
      <c r="A20" s="97" t="s">
        <v>156</v>
      </c>
      <c r="B20" s="98" t="s">
        <v>157</v>
      </c>
      <c r="C20" s="99">
        <v>12480</v>
      </c>
    </row>
    <row r="21" spans="1:3" ht="14.5" x14ac:dyDescent="0.35">
      <c r="A21" s="97" t="s">
        <v>160</v>
      </c>
      <c r="B21" s="98" t="s">
        <v>161</v>
      </c>
      <c r="C21" s="99">
        <v>152372</v>
      </c>
    </row>
    <row r="22" spans="1:3" ht="14.5" x14ac:dyDescent="0.35">
      <c r="A22" s="97" t="s">
        <v>162</v>
      </c>
      <c r="B22" s="98" t="s">
        <v>163</v>
      </c>
      <c r="C22" s="99">
        <v>23921</v>
      </c>
    </row>
    <row r="23" spans="1:3" ht="14.5" x14ac:dyDescent="0.35">
      <c r="A23" s="97" t="s">
        <v>168</v>
      </c>
      <c r="B23" s="98" t="s">
        <v>139</v>
      </c>
      <c r="C23" s="99">
        <v>153333</v>
      </c>
    </row>
    <row r="24" spans="1:3" ht="14.5" x14ac:dyDescent="0.35">
      <c r="A24" s="97" t="s">
        <v>150</v>
      </c>
      <c r="B24" s="98" t="s">
        <v>169</v>
      </c>
      <c r="C24" s="99">
        <v>43742</v>
      </c>
    </row>
    <row r="25" spans="1:3" ht="14.5" x14ac:dyDescent="0.35">
      <c r="A25" s="98" t="s">
        <v>150</v>
      </c>
      <c r="B25" s="98" t="s">
        <v>180</v>
      </c>
      <c r="C25" s="99">
        <v>14800</v>
      </c>
    </row>
    <row r="26" spans="1:3" ht="14.5" x14ac:dyDescent="0.35">
      <c r="A26" s="98" t="s">
        <v>177</v>
      </c>
      <c r="B26" s="98" t="s">
        <v>178</v>
      </c>
      <c r="C26" s="99">
        <v>64270</v>
      </c>
    </row>
    <row r="27" spans="1:3" ht="15.75" customHeight="1" thickBot="1" x14ac:dyDescent="0.4">
      <c r="A27" s="100"/>
      <c r="B27" s="101"/>
      <c r="C27" s="102">
        <f>SUM(C2:C26)</f>
        <v>1414385</v>
      </c>
    </row>
    <row r="28" spans="1:3" ht="14.5" thickTop="1" x14ac:dyDescent="0.35"/>
  </sheetData>
  <sortState xmlns:xlrd2="http://schemas.microsoft.com/office/spreadsheetml/2017/richdata2" ref="A2:C26">
    <sortCondition ref="A2:A2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DAC8D-8F57-4604-9B1B-F784E7E17A64}">
  <dimension ref="A1:H32"/>
  <sheetViews>
    <sheetView workbookViewId="0">
      <selection activeCell="C32" sqref="C32"/>
    </sheetView>
  </sheetViews>
  <sheetFormatPr defaultColWidth="9.1796875" defaultRowHeight="14" x14ac:dyDescent="0.3"/>
  <cols>
    <col min="1" max="1" width="47.6328125" style="41" customWidth="1"/>
    <col min="2" max="2" width="147.6328125" style="44" customWidth="1"/>
    <col min="3" max="3" width="20.54296875" style="45" customWidth="1"/>
    <col min="4" max="16384" width="9.1796875" style="41"/>
  </cols>
  <sheetData>
    <row r="1" spans="1:3" s="23" customFormat="1" ht="15" thickBot="1" x14ac:dyDescent="0.4">
      <c r="A1" s="133" t="s">
        <v>88</v>
      </c>
      <c r="B1" s="134" t="s">
        <v>6</v>
      </c>
      <c r="C1" s="135" t="s">
        <v>89</v>
      </c>
    </row>
    <row r="2" spans="1:3" s="42" customFormat="1" ht="14.5" x14ac:dyDescent="0.35">
      <c r="A2" s="103" t="s">
        <v>38</v>
      </c>
      <c r="B2" s="104" t="s">
        <v>174</v>
      </c>
      <c r="C2" s="105">
        <v>9840</v>
      </c>
    </row>
    <row r="3" spans="1:3" ht="14.5" x14ac:dyDescent="0.3">
      <c r="A3" s="106" t="s">
        <v>38</v>
      </c>
      <c r="B3" s="107" t="s">
        <v>214</v>
      </c>
      <c r="C3" s="108">
        <v>51383</v>
      </c>
    </row>
    <row r="4" spans="1:3" ht="14.5" x14ac:dyDescent="0.3">
      <c r="A4" s="106" t="s">
        <v>188</v>
      </c>
      <c r="B4" s="107" t="s">
        <v>126</v>
      </c>
      <c r="C4" s="108">
        <v>19213</v>
      </c>
    </row>
    <row r="5" spans="1:3" ht="14.5" x14ac:dyDescent="0.3">
      <c r="A5" s="106" t="s">
        <v>125</v>
      </c>
      <c r="B5" s="107" t="s">
        <v>127</v>
      </c>
      <c r="C5" s="108">
        <v>5335</v>
      </c>
    </row>
    <row r="6" spans="1:3" ht="14.5" x14ac:dyDescent="0.3">
      <c r="A6" s="106" t="s">
        <v>137</v>
      </c>
      <c r="B6" s="107" t="s">
        <v>172</v>
      </c>
      <c r="C6" s="108">
        <v>9960</v>
      </c>
    </row>
    <row r="7" spans="1:3" ht="14.5" x14ac:dyDescent="0.3">
      <c r="A7" s="106" t="s">
        <v>5</v>
      </c>
      <c r="B7" s="107" t="s">
        <v>173</v>
      </c>
      <c r="C7" s="108">
        <v>27880</v>
      </c>
    </row>
    <row r="8" spans="1:3" ht="14.5" x14ac:dyDescent="0.3">
      <c r="A8" s="106" t="s">
        <v>193</v>
      </c>
      <c r="B8" s="107" t="s">
        <v>194</v>
      </c>
      <c r="C8" s="108">
        <v>32355</v>
      </c>
    </row>
    <row r="9" spans="1:3" ht="14.5" x14ac:dyDescent="0.3">
      <c r="A9" s="106" t="s">
        <v>199</v>
      </c>
      <c r="B9" s="107" t="s">
        <v>200</v>
      </c>
      <c r="C9" s="108">
        <v>4295</v>
      </c>
    </row>
    <row r="10" spans="1:3" ht="14.5" x14ac:dyDescent="0.3">
      <c r="A10" s="106" t="s">
        <v>210</v>
      </c>
      <c r="B10" s="107" t="s">
        <v>130</v>
      </c>
      <c r="C10" s="108">
        <v>265291</v>
      </c>
    </row>
    <row r="11" spans="1:3" ht="14.5" x14ac:dyDescent="0.3">
      <c r="A11" s="106" t="s">
        <v>219</v>
      </c>
      <c r="B11" s="107" t="s">
        <v>220</v>
      </c>
      <c r="C11" s="108">
        <v>114491</v>
      </c>
    </row>
    <row r="12" spans="1:3" ht="14.5" x14ac:dyDescent="0.3">
      <c r="A12" s="106" t="s">
        <v>57</v>
      </c>
      <c r="B12" s="107" t="s">
        <v>211</v>
      </c>
      <c r="C12" s="108">
        <v>25724</v>
      </c>
    </row>
    <row r="13" spans="1:3" ht="14.5" x14ac:dyDescent="0.3">
      <c r="A13" s="106" t="s">
        <v>18</v>
      </c>
      <c r="B13" s="107" t="s">
        <v>203</v>
      </c>
      <c r="C13" s="108">
        <v>38970</v>
      </c>
    </row>
    <row r="14" spans="1:3" ht="14.5" x14ac:dyDescent="0.3">
      <c r="A14" s="106" t="s">
        <v>123</v>
      </c>
      <c r="B14" s="107" t="s">
        <v>181</v>
      </c>
      <c r="C14" s="108">
        <v>369</v>
      </c>
    </row>
    <row r="15" spans="1:3" ht="14.5" x14ac:dyDescent="0.3">
      <c r="A15" s="106" t="s">
        <v>215</v>
      </c>
      <c r="B15" s="107" t="s">
        <v>216</v>
      </c>
      <c r="C15" s="108">
        <v>49104</v>
      </c>
    </row>
    <row r="16" spans="1:3" ht="14.5" x14ac:dyDescent="0.3">
      <c r="A16" s="106" t="s">
        <v>186</v>
      </c>
      <c r="B16" s="107" t="s">
        <v>187</v>
      </c>
      <c r="C16" s="108">
        <v>59040</v>
      </c>
    </row>
    <row r="17" spans="1:8" ht="14.5" x14ac:dyDescent="0.3">
      <c r="A17" s="106" t="s">
        <v>184</v>
      </c>
      <c r="B17" s="107" t="s">
        <v>185</v>
      </c>
      <c r="C17" s="108">
        <v>47893</v>
      </c>
    </row>
    <row r="18" spans="1:8" ht="14.5" x14ac:dyDescent="0.3">
      <c r="A18" s="106" t="s">
        <v>184</v>
      </c>
      <c r="B18" s="107" t="s">
        <v>157</v>
      </c>
      <c r="C18" s="108">
        <v>9980</v>
      </c>
    </row>
    <row r="19" spans="1:8" ht="14.5" x14ac:dyDescent="0.3">
      <c r="A19" s="106" t="s">
        <v>213</v>
      </c>
      <c r="B19" s="107" t="s">
        <v>161</v>
      </c>
      <c r="C19" s="108">
        <v>228559</v>
      </c>
    </row>
    <row r="20" spans="1:8" ht="14.5" x14ac:dyDescent="0.3">
      <c r="A20" s="106" t="s">
        <v>197</v>
      </c>
      <c r="B20" s="107" t="s">
        <v>198</v>
      </c>
      <c r="C20" s="108">
        <v>29951</v>
      </c>
      <c r="H20" s="43"/>
    </row>
    <row r="21" spans="1:8" ht="14.5" x14ac:dyDescent="0.3">
      <c r="A21" s="106" t="s">
        <v>208</v>
      </c>
      <c r="B21" s="107" t="s">
        <v>209</v>
      </c>
      <c r="C21" s="108">
        <v>42414</v>
      </c>
    </row>
    <row r="22" spans="1:8" ht="14.5" x14ac:dyDescent="0.3">
      <c r="A22" s="106" t="s">
        <v>206</v>
      </c>
      <c r="B22" s="107" t="s">
        <v>207</v>
      </c>
      <c r="C22" s="108">
        <v>12116</v>
      </c>
    </row>
    <row r="23" spans="1:8" ht="14.5" x14ac:dyDescent="0.3">
      <c r="A23" s="106" t="s">
        <v>201</v>
      </c>
      <c r="B23" s="107" t="s">
        <v>202</v>
      </c>
      <c r="C23" s="108">
        <v>116683</v>
      </c>
    </row>
    <row r="24" spans="1:8" ht="14.5" x14ac:dyDescent="0.3">
      <c r="A24" s="106" t="s">
        <v>217</v>
      </c>
      <c r="B24" s="107" t="s">
        <v>218</v>
      </c>
      <c r="C24" s="108">
        <v>12300</v>
      </c>
    </row>
    <row r="25" spans="1:8" ht="14.5" x14ac:dyDescent="0.3">
      <c r="A25" s="106" t="s">
        <v>204</v>
      </c>
      <c r="B25" s="107" t="s">
        <v>205</v>
      </c>
      <c r="C25" s="108">
        <v>35909</v>
      </c>
    </row>
    <row r="26" spans="1:8" ht="14.5" x14ac:dyDescent="0.3">
      <c r="A26" s="106" t="s">
        <v>182</v>
      </c>
      <c r="B26" s="107" t="s">
        <v>183</v>
      </c>
      <c r="C26" s="108">
        <v>5602</v>
      </c>
    </row>
    <row r="27" spans="1:8" ht="14.5" x14ac:dyDescent="0.3">
      <c r="A27" s="106" t="s">
        <v>189</v>
      </c>
      <c r="B27" s="107" t="s">
        <v>190</v>
      </c>
      <c r="C27" s="108">
        <v>18524</v>
      </c>
    </row>
    <row r="28" spans="1:8" ht="14.5" x14ac:dyDescent="0.3">
      <c r="A28" s="106" t="s">
        <v>189</v>
      </c>
      <c r="B28" s="107" t="s">
        <v>195</v>
      </c>
      <c r="C28" s="108">
        <v>18920</v>
      </c>
    </row>
    <row r="29" spans="1:8" ht="14.5" x14ac:dyDescent="0.3">
      <c r="A29" s="106" t="s">
        <v>189</v>
      </c>
      <c r="B29" s="107" t="s">
        <v>212</v>
      </c>
      <c r="C29" s="108">
        <v>9868</v>
      </c>
    </row>
    <row r="30" spans="1:8" ht="14.5" x14ac:dyDescent="0.3">
      <c r="A30" s="106" t="s">
        <v>54</v>
      </c>
      <c r="B30" s="107" t="s">
        <v>196</v>
      </c>
      <c r="C30" s="108">
        <v>5888</v>
      </c>
    </row>
    <row r="31" spans="1:8" ht="15" thickBot="1" x14ac:dyDescent="0.35">
      <c r="A31" s="109" t="s">
        <v>191</v>
      </c>
      <c r="B31" s="110" t="s">
        <v>192</v>
      </c>
      <c r="C31" s="111">
        <v>33210</v>
      </c>
    </row>
    <row r="32" spans="1:8" ht="15" thickBot="1" x14ac:dyDescent="0.35">
      <c r="A32" s="30"/>
      <c r="B32" s="31"/>
      <c r="C32" s="112">
        <f>SUM(C2:C31)</f>
        <v>1341067</v>
      </c>
    </row>
  </sheetData>
  <sortState xmlns:xlrd2="http://schemas.microsoft.com/office/spreadsheetml/2017/richdata2" ref="A2:C31">
    <sortCondition ref="A2:A31"/>
  </sortState>
  <mergeCells count="1">
    <mergeCell ref="A32:B3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059B3-CE45-49CE-9696-773BA285864B}">
  <sheetPr>
    <pageSetUpPr fitToPage="1"/>
  </sheetPr>
  <dimension ref="A1:CY55"/>
  <sheetViews>
    <sheetView zoomScaleNormal="100" workbookViewId="0">
      <selection activeCell="C34" sqref="C34"/>
    </sheetView>
  </sheetViews>
  <sheetFormatPr defaultColWidth="15.81640625" defaultRowHeight="14.5" x14ac:dyDescent="0.35"/>
  <cols>
    <col min="1" max="1" width="42.26953125" style="121" customWidth="1"/>
    <col min="2" max="2" width="143.36328125" style="122" customWidth="1"/>
    <col min="3" max="3" width="22.453125" style="114" customWidth="1"/>
    <col min="4" max="16384" width="15.81640625" style="114"/>
  </cols>
  <sheetData>
    <row r="1" spans="1:3" s="23" customFormat="1" ht="15" thickBot="1" x14ac:dyDescent="0.4">
      <c r="A1" s="133" t="s">
        <v>88</v>
      </c>
      <c r="B1" s="134" t="s">
        <v>6</v>
      </c>
      <c r="C1" s="135" t="s">
        <v>89</v>
      </c>
    </row>
    <row r="2" spans="1:3" x14ac:dyDescent="0.35">
      <c r="A2" s="83" t="s">
        <v>252</v>
      </c>
      <c r="B2" s="113" t="s">
        <v>253</v>
      </c>
      <c r="C2" s="84">
        <v>1575</v>
      </c>
    </row>
    <row r="3" spans="1:3" x14ac:dyDescent="0.35">
      <c r="A3" s="85" t="s">
        <v>38</v>
      </c>
      <c r="B3" s="88" t="s">
        <v>242</v>
      </c>
      <c r="C3" s="87">
        <v>39426</v>
      </c>
    </row>
    <row r="4" spans="1:3" x14ac:dyDescent="0.35">
      <c r="A4" s="85" t="s">
        <v>38</v>
      </c>
      <c r="B4" s="88" t="s">
        <v>174</v>
      </c>
      <c r="C4" s="87">
        <v>7380</v>
      </c>
    </row>
    <row r="5" spans="1:3" x14ac:dyDescent="0.35">
      <c r="A5" s="85" t="s">
        <v>38</v>
      </c>
      <c r="B5" s="88" t="s">
        <v>254</v>
      </c>
      <c r="C5" s="87">
        <v>4381</v>
      </c>
    </row>
    <row r="6" spans="1:3" x14ac:dyDescent="0.35">
      <c r="A6" s="85" t="s">
        <v>237</v>
      </c>
      <c r="B6" s="88" t="s">
        <v>238</v>
      </c>
      <c r="C6" s="87">
        <v>96125</v>
      </c>
    </row>
    <row r="7" spans="1:3" x14ac:dyDescent="0.35">
      <c r="A7" s="85" t="s">
        <v>188</v>
      </c>
      <c r="B7" s="88" t="s">
        <v>239</v>
      </c>
      <c r="C7" s="87">
        <v>9606</v>
      </c>
    </row>
    <row r="8" spans="1:3" x14ac:dyDescent="0.35">
      <c r="A8" s="85" t="s">
        <v>137</v>
      </c>
      <c r="B8" s="88" t="s">
        <v>239</v>
      </c>
      <c r="C8" s="87">
        <v>6225</v>
      </c>
    </row>
    <row r="9" spans="1:3" x14ac:dyDescent="0.35">
      <c r="A9" s="85" t="s">
        <v>5</v>
      </c>
      <c r="B9" s="88" t="s">
        <v>173</v>
      </c>
      <c r="C9" s="87">
        <v>15785</v>
      </c>
    </row>
    <row r="10" spans="1:3" x14ac:dyDescent="0.35">
      <c r="A10" s="85" t="s">
        <v>193</v>
      </c>
      <c r="B10" s="88" t="s">
        <v>227</v>
      </c>
      <c r="C10" s="87">
        <v>19178</v>
      </c>
    </row>
    <row r="11" spans="1:3" x14ac:dyDescent="0.35">
      <c r="A11" s="85" t="s">
        <v>193</v>
      </c>
      <c r="B11" s="88" t="s">
        <v>229</v>
      </c>
      <c r="C11" s="87">
        <v>13897</v>
      </c>
    </row>
    <row r="12" spans="1:3" x14ac:dyDescent="0.35">
      <c r="A12" s="85" t="s">
        <v>193</v>
      </c>
      <c r="B12" s="88" t="s">
        <v>243</v>
      </c>
      <c r="C12" s="87">
        <v>7561</v>
      </c>
    </row>
    <row r="13" spans="1:3" x14ac:dyDescent="0.35">
      <c r="A13" s="85" t="s">
        <v>225</v>
      </c>
      <c r="B13" s="88" t="s">
        <v>226</v>
      </c>
      <c r="C13" s="87">
        <v>27564</v>
      </c>
    </row>
    <row r="14" spans="1:3" x14ac:dyDescent="0.35">
      <c r="A14" s="85" t="s">
        <v>248</v>
      </c>
      <c r="B14" s="88" t="s">
        <v>249</v>
      </c>
      <c r="C14" s="87">
        <v>21525</v>
      </c>
    </row>
    <row r="15" spans="1:3" x14ac:dyDescent="0.35">
      <c r="A15" s="85" t="s">
        <v>250</v>
      </c>
      <c r="B15" s="88" t="s">
        <v>251</v>
      </c>
      <c r="C15" s="87">
        <v>14145</v>
      </c>
    </row>
    <row r="16" spans="1:3" x14ac:dyDescent="0.35">
      <c r="A16" s="85" t="s">
        <v>123</v>
      </c>
      <c r="B16" s="88" t="s">
        <v>222</v>
      </c>
      <c r="C16" s="87">
        <v>3813</v>
      </c>
    </row>
    <row r="17" spans="1:3" x14ac:dyDescent="0.35">
      <c r="A17" s="85" t="s">
        <v>221</v>
      </c>
      <c r="B17" s="88" t="s">
        <v>216</v>
      </c>
      <c r="C17" s="87">
        <v>55081</v>
      </c>
    </row>
    <row r="18" spans="1:3" x14ac:dyDescent="0.35">
      <c r="A18" s="85" t="s">
        <v>186</v>
      </c>
      <c r="B18" s="88" t="s">
        <v>187</v>
      </c>
      <c r="C18" s="87">
        <v>19680</v>
      </c>
    </row>
    <row r="19" spans="1:3" x14ac:dyDescent="0.35">
      <c r="A19" s="85" t="s">
        <v>184</v>
      </c>
      <c r="B19" s="88" t="s">
        <v>185</v>
      </c>
      <c r="C19" s="87">
        <v>111751</v>
      </c>
    </row>
    <row r="20" spans="1:3" x14ac:dyDescent="0.35">
      <c r="A20" s="85" t="s">
        <v>197</v>
      </c>
      <c r="B20" s="88" t="s">
        <v>245</v>
      </c>
      <c r="C20" s="87">
        <v>44785</v>
      </c>
    </row>
    <row r="21" spans="1:3" x14ac:dyDescent="0.35">
      <c r="A21" s="85" t="s">
        <v>208</v>
      </c>
      <c r="B21" s="88" t="s">
        <v>209</v>
      </c>
      <c r="C21" s="87">
        <v>16749</v>
      </c>
    </row>
    <row r="22" spans="1:3" x14ac:dyDescent="0.35">
      <c r="A22" s="85" t="s">
        <v>235</v>
      </c>
      <c r="B22" s="88" t="s">
        <v>236</v>
      </c>
      <c r="C22" s="87">
        <v>2448</v>
      </c>
    </row>
    <row r="23" spans="1:3" x14ac:dyDescent="0.35">
      <c r="A23" s="85" t="s">
        <v>246</v>
      </c>
      <c r="B23" s="88" t="s">
        <v>247</v>
      </c>
      <c r="C23" s="87">
        <v>11826</v>
      </c>
    </row>
    <row r="24" spans="1:3" x14ac:dyDescent="0.35">
      <c r="A24" s="85" t="s">
        <v>233</v>
      </c>
      <c r="B24" s="88" t="s">
        <v>234</v>
      </c>
      <c r="C24" s="87">
        <v>24750</v>
      </c>
    </row>
    <row r="25" spans="1:3" x14ac:dyDescent="0.35">
      <c r="A25" s="85" t="s">
        <v>240</v>
      </c>
      <c r="B25" s="88" t="s">
        <v>241</v>
      </c>
      <c r="C25" s="87">
        <v>29520</v>
      </c>
    </row>
    <row r="26" spans="1:3" x14ac:dyDescent="0.35">
      <c r="A26" s="85" t="s">
        <v>204</v>
      </c>
      <c r="B26" s="88" t="s">
        <v>255</v>
      </c>
      <c r="C26" s="87">
        <v>9376</v>
      </c>
    </row>
    <row r="27" spans="1:3" x14ac:dyDescent="0.35">
      <c r="A27" s="85" t="s">
        <v>256</v>
      </c>
      <c r="B27" s="88" t="s">
        <v>257</v>
      </c>
      <c r="C27" s="87">
        <v>5812</v>
      </c>
    </row>
    <row r="28" spans="1:3" x14ac:dyDescent="0.35">
      <c r="A28" s="85" t="s">
        <v>223</v>
      </c>
      <c r="B28" s="88" t="s">
        <v>224</v>
      </c>
      <c r="C28" s="87">
        <v>29202</v>
      </c>
    </row>
    <row r="29" spans="1:3" x14ac:dyDescent="0.35">
      <c r="A29" s="85" t="s">
        <v>189</v>
      </c>
      <c r="B29" s="88" t="s">
        <v>228</v>
      </c>
      <c r="C29" s="87">
        <v>9100</v>
      </c>
    </row>
    <row r="30" spans="1:3" x14ac:dyDescent="0.35">
      <c r="A30" s="85" t="s">
        <v>189</v>
      </c>
      <c r="B30" s="88" t="s">
        <v>244</v>
      </c>
      <c r="C30" s="87">
        <v>4711</v>
      </c>
    </row>
    <row r="31" spans="1:3" x14ac:dyDescent="0.35">
      <c r="A31" s="85" t="s">
        <v>189</v>
      </c>
      <c r="B31" s="88" t="s">
        <v>244</v>
      </c>
      <c r="C31" s="87">
        <v>6175</v>
      </c>
    </row>
    <row r="32" spans="1:3" x14ac:dyDescent="0.35">
      <c r="A32" s="85" t="s">
        <v>231</v>
      </c>
      <c r="B32" s="88" t="s">
        <v>232</v>
      </c>
      <c r="C32" s="87">
        <v>24533</v>
      </c>
    </row>
    <row r="33" spans="1:103" ht="15" thickBot="1" x14ac:dyDescent="0.4">
      <c r="A33" s="115" t="s">
        <v>54</v>
      </c>
      <c r="B33" s="116" t="s">
        <v>230</v>
      </c>
      <c r="C33" s="117">
        <v>11119</v>
      </c>
    </row>
    <row r="34" spans="1:103" ht="15" thickBot="1" x14ac:dyDescent="0.4">
      <c r="A34" s="118" t="s">
        <v>55</v>
      </c>
      <c r="B34" s="119"/>
      <c r="C34" s="120">
        <f>SUM(C2:C33)</f>
        <v>704804</v>
      </c>
    </row>
    <row r="35" spans="1:103" x14ac:dyDescent="0.35">
      <c r="C35" s="123"/>
    </row>
    <row r="36" spans="1:103" x14ac:dyDescent="0.35">
      <c r="C36" s="123"/>
    </row>
    <row r="37" spans="1:103" x14ac:dyDescent="0.35">
      <c r="C37" s="123"/>
    </row>
    <row r="38" spans="1:103" x14ac:dyDescent="0.35">
      <c r="C38" s="123"/>
    </row>
    <row r="39" spans="1:103" x14ac:dyDescent="0.35">
      <c r="C39" s="123"/>
    </row>
    <row r="47" spans="1:103" s="122" customFormat="1" x14ac:dyDescent="0.35">
      <c r="A47" s="121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</row>
    <row r="48" spans="1:103" s="122" customFormat="1" x14ac:dyDescent="0.35">
      <c r="A48" s="121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  <c r="CV48" s="114"/>
      <c r="CW48" s="114"/>
      <c r="CX48" s="114"/>
      <c r="CY48" s="114"/>
    </row>
    <row r="49" spans="1:103" s="122" customFormat="1" x14ac:dyDescent="0.35">
      <c r="A49" s="121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14"/>
      <c r="CO49" s="114"/>
      <c r="CP49" s="114"/>
      <c r="CQ49" s="114"/>
      <c r="CR49" s="114"/>
      <c r="CS49" s="114"/>
      <c r="CT49" s="114"/>
      <c r="CU49" s="114"/>
      <c r="CV49" s="114"/>
      <c r="CW49" s="114"/>
      <c r="CX49" s="114"/>
      <c r="CY49" s="114"/>
    </row>
    <row r="50" spans="1:103" s="122" customFormat="1" x14ac:dyDescent="0.35">
      <c r="A50" s="121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4"/>
      <c r="BD50" s="114"/>
      <c r="BE50" s="114"/>
      <c r="BF50" s="114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Q50" s="114"/>
      <c r="BR50" s="114"/>
      <c r="BS50" s="114"/>
      <c r="BT50" s="114"/>
      <c r="BU50" s="114"/>
      <c r="BV50" s="114"/>
      <c r="BW50" s="114"/>
      <c r="BX50" s="114"/>
      <c r="BY50" s="114"/>
      <c r="BZ50" s="114"/>
      <c r="CA50" s="114"/>
      <c r="CB50" s="114"/>
      <c r="CC50" s="114"/>
      <c r="CD50" s="114"/>
      <c r="CE50" s="114"/>
      <c r="CF50" s="114"/>
      <c r="CG50" s="114"/>
      <c r="CH50" s="114"/>
      <c r="CI50" s="114"/>
      <c r="CJ50" s="114"/>
      <c r="CK50" s="114"/>
      <c r="CL50" s="114"/>
      <c r="CM50" s="114"/>
      <c r="CN50" s="114"/>
      <c r="CO50" s="114"/>
      <c r="CP50" s="114"/>
      <c r="CQ50" s="114"/>
      <c r="CR50" s="114"/>
      <c r="CS50" s="114"/>
      <c r="CT50" s="114"/>
      <c r="CU50" s="114"/>
      <c r="CV50" s="114"/>
      <c r="CW50" s="114"/>
      <c r="CX50" s="114"/>
      <c r="CY50" s="114"/>
    </row>
    <row r="51" spans="1:103" s="122" customFormat="1" x14ac:dyDescent="0.35">
      <c r="A51" s="121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/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/>
      <c r="CT51" s="114"/>
      <c r="CU51" s="114"/>
      <c r="CV51" s="114"/>
      <c r="CW51" s="114"/>
      <c r="CX51" s="114"/>
      <c r="CY51" s="114"/>
    </row>
    <row r="52" spans="1:103" s="122" customFormat="1" x14ac:dyDescent="0.35">
      <c r="A52" s="121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4"/>
      <c r="CB52" s="114"/>
      <c r="CC52" s="114"/>
      <c r="CD52" s="114"/>
      <c r="CE52" s="114"/>
      <c r="CF52" s="114"/>
      <c r="CG52" s="114"/>
      <c r="CH52" s="114"/>
      <c r="CI52" s="114"/>
      <c r="CJ52" s="114"/>
      <c r="CK52" s="114"/>
      <c r="CL52" s="114"/>
      <c r="CM52" s="114"/>
      <c r="CN52" s="114"/>
      <c r="CO52" s="114"/>
      <c r="CP52" s="114"/>
      <c r="CQ52" s="114"/>
      <c r="CR52" s="114"/>
      <c r="CS52" s="114"/>
      <c r="CT52" s="114"/>
      <c r="CU52" s="114"/>
      <c r="CV52" s="114"/>
      <c r="CW52" s="114"/>
      <c r="CX52" s="114"/>
      <c r="CY52" s="114"/>
    </row>
    <row r="53" spans="1:103" s="122" customFormat="1" x14ac:dyDescent="0.35">
      <c r="A53" s="121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  <c r="CV53" s="114"/>
      <c r="CW53" s="114"/>
      <c r="CX53" s="114"/>
      <c r="CY53" s="114"/>
    </row>
    <row r="54" spans="1:103" s="122" customFormat="1" x14ac:dyDescent="0.35">
      <c r="A54" s="121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4"/>
      <c r="CJ54" s="114"/>
      <c r="CK54" s="114"/>
      <c r="CL54" s="114"/>
      <c r="CM54" s="114"/>
      <c r="CN54" s="114"/>
      <c r="CO54" s="114"/>
      <c r="CP54" s="114"/>
      <c r="CQ54" s="114"/>
      <c r="CR54" s="114"/>
      <c r="CS54" s="114"/>
      <c r="CT54" s="114"/>
      <c r="CU54" s="114"/>
      <c r="CV54" s="114"/>
      <c r="CW54" s="114"/>
      <c r="CX54" s="114"/>
      <c r="CY54" s="114"/>
    </row>
    <row r="55" spans="1:103" s="122" customFormat="1" x14ac:dyDescent="0.35">
      <c r="A55" s="121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4"/>
      <c r="CG55" s="114"/>
      <c r="CH55" s="114"/>
      <c r="CI55" s="114"/>
      <c r="CJ55" s="114"/>
      <c r="CK55" s="114"/>
      <c r="CL55" s="114"/>
      <c r="CM55" s="114"/>
      <c r="CN55" s="114"/>
      <c r="CO55" s="114"/>
      <c r="CP55" s="114"/>
      <c r="CQ55" s="114"/>
      <c r="CR55" s="114"/>
      <c r="CS55" s="114"/>
      <c r="CT55" s="114"/>
      <c r="CU55" s="114"/>
      <c r="CV55" s="114"/>
      <c r="CW55" s="114"/>
      <c r="CX55" s="114"/>
      <c r="CY55" s="114"/>
    </row>
  </sheetData>
  <sortState xmlns:xlrd2="http://schemas.microsoft.com/office/spreadsheetml/2017/richdata2" ref="A2:C33">
    <sortCondition ref="A2:A33"/>
  </sortState>
  <pageMargins left="0.27559055118110237" right="0.19685039370078741" top="0" bottom="0" header="0" footer="0.11811023622047245"/>
  <pageSetup paperSize="9" scale="7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128FD-C11F-415B-9FBC-578F7CB42D5C}">
  <sheetPr>
    <pageSetUpPr fitToPage="1"/>
  </sheetPr>
  <dimension ref="A1:D31"/>
  <sheetViews>
    <sheetView zoomScaleNormal="100" workbookViewId="0">
      <selection activeCell="B34" sqref="B34"/>
    </sheetView>
  </sheetViews>
  <sheetFormatPr defaultColWidth="9.1796875" defaultRowHeight="14" x14ac:dyDescent="0.3"/>
  <cols>
    <col min="1" max="1" width="34.26953125" style="47" bestFit="1" customWidth="1"/>
    <col min="2" max="2" width="155.90625" style="47" customWidth="1"/>
    <col min="3" max="4" width="20.453125" style="47" customWidth="1"/>
    <col min="5" max="16384" width="9.1796875" style="47"/>
  </cols>
  <sheetData>
    <row r="1" spans="1:4" s="48" customFormat="1" ht="15" thickBot="1" x14ac:dyDescent="0.4">
      <c r="A1" s="133" t="s">
        <v>88</v>
      </c>
      <c r="B1" s="134" t="s">
        <v>6</v>
      </c>
      <c r="C1" s="135" t="s">
        <v>89</v>
      </c>
    </row>
    <row r="2" spans="1:4" ht="14.5" x14ac:dyDescent="0.3">
      <c r="A2" s="83" t="s">
        <v>284</v>
      </c>
      <c r="B2" s="113" t="s">
        <v>285</v>
      </c>
      <c r="C2" s="84">
        <v>5166</v>
      </c>
    </row>
    <row r="3" spans="1:4" ht="14.5" x14ac:dyDescent="0.3">
      <c r="A3" s="85" t="s">
        <v>237</v>
      </c>
      <c r="B3" s="88" t="s">
        <v>283</v>
      </c>
      <c r="C3" s="87">
        <f>(40682.25+13560.75)</f>
        <v>54243</v>
      </c>
      <c r="D3" s="46"/>
    </row>
    <row r="4" spans="1:4" ht="14.5" x14ac:dyDescent="0.3">
      <c r="A4" s="85" t="s">
        <v>193</v>
      </c>
      <c r="B4" s="88" t="s">
        <v>269</v>
      </c>
      <c r="C4" s="87">
        <f>(4074.99+4800)</f>
        <v>8874.99</v>
      </c>
    </row>
    <row r="5" spans="1:4" ht="14.5" x14ac:dyDescent="0.3">
      <c r="A5" s="85" t="s">
        <v>193</v>
      </c>
      <c r="B5" s="88" t="s">
        <v>273</v>
      </c>
      <c r="C5" s="87">
        <v>9973</v>
      </c>
    </row>
    <row r="6" spans="1:4" ht="14.5" x14ac:dyDescent="0.3">
      <c r="A6" s="85" t="s">
        <v>193</v>
      </c>
      <c r="B6" s="88" t="s">
        <v>229</v>
      </c>
      <c r="C6" s="87">
        <f>(6948.61+13897.23)</f>
        <v>20845.84</v>
      </c>
    </row>
    <row r="7" spans="1:4" ht="14.5" x14ac:dyDescent="0.3">
      <c r="A7" s="85" t="s">
        <v>263</v>
      </c>
      <c r="B7" s="88" t="s">
        <v>264</v>
      </c>
      <c r="C7" s="87">
        <v>9124.26</v>
      </c>
    </row>
    <row r="8" spans="1:4" ht="14.5" x14ac:dyDescent="0.3">
      <c r="A8" s="85" t="s">
        <v>263</v>
      </c>
      <c r="B8" s="88" t="s">
        <v>265</v>
      </c>
      <c r="C8" s="87">
        <f>(12204.68+12204.68)</f>
        <v>24409.360000000001</v>
      </c>
    </row>
    <row r="9" spans="1:4" ht="14.5" x14ac:dyDescent="0.3">
      <c r="A9" s="85" t="s">
        <v>277</v>
      </c>
      <c r="B9" s="88" t="s">
        <v>278</v>
      </c>
      <c r="C9" s="87">
        <f>(40221+40221+64144.5)</f>
        <v>144586.5</v>
      </c>
    </row>
    <row r="10" spans="1:4" ht="14.5" x14ac:dyDescent="0.3">
      <c r="A10" s="85" t="s">
        <v>225</v>
      </c>
      <c r="B10" s="88" t="s">
        <v>272</v>
      </c>
      <c r="C10" s="87">
        <f>(15313.94+18376.58)</f>
        <v>33690.520000000004</v>
      </c>
    </row>
    <row r="11" spans="1:4" ht="14.5" x14ac:dyDescent="0.3">
      <c r="A11" s="85" t="s">
        <v>275</v>
      </c>
      <c r="B11" s="88" t="s">
        <v>276</v>
      </c>
      <c r="C11" s="87">
        <v>143485.65</v>
      </c>
      <c r="D11" s="49"/>
    </row>
    <row r="12" spans="1:4" ht="14.5" x14ac:dyDescent="0.3">
      <c r="A12" s="85" t="s">
        <v>266</v>
      </c>
      <c r="B12" s="88" t="s">
        <v>267</v>
      </c>
      <c r="C12" s="87">
        <v>18868.2</v>
      </c>
      <c r="D12" s="49"/>
    </row>
    <row r="13" spans="1:4" ht="14.5" x14ac:dyDescent="0.3">
      <c r="A13" s="85" t="s">
        <v>18</v>
      </c>
      <c r="B13" s="86" t="s">
        <v>258</v>
      </c>
      <c r="C13" s="87">
        <v>20000</v>
      </c>
      <c r="D13" s="49"/>
    </row>
    <row r="14" spans="1:4" ht="14.5" x14ac:dyDescent="0.3">
      <c r="A14" s="85" t="s">
        <v>123</v>
      </c>
      <c r="B14" s="88" t="s">
        <v>268</v>
      </c>
      <c r="C14" s="87">
        <f>(3690+1599+2583+1537.5)</f>
        <v>9409.5</v>
      </c>
      <c r="D14" s="50"/>
    </row>
    <row r="15" spans="1:4" ht="14.5" x14ac:dyDescent="0.3">
      <c r="A15" s="85" t="s">
        <v>221</v>
      </c>
      <c r="B15" s="86" t="s">
        <v>216</v>
      </c>
      <c r="C15" s="87">
        <f>(1408.66+20146.63+7540.05+2523.96+9032.84+4250.33+13547.47+805.34)</f>
        <v>59255.28</v>
      </c>
      <c r="D15" s="50"/>
    </row>
    <row r="16" spans="1:4" ht="14.5" x14ac:dyDescent="0.3">
      <c r="A16" s="85" t="s">
        <v>109</v>
      </c>
      <c r="B16" s="88" t="s">
        <v>271</v>
      </c>
      <c r="C16" s="87">
        <v>26579</v>
      </c>
      <c r="D16" s="50"/>
    </row>
    <row r="17" spans="1:4" ht="14.5" x14ac:dyDescent="0.3">
      <c r="A17" s="85" t="s">
        <v>235</v>
      </c>
      <c r="B17" s="88" t="s">
        <v>281</v>
      </c>
      <c r="C17" s="87">
        <f>(13530+13530)</f>
        <v>27060</v>
      </c>
      <c r="D17" s="50"/>
    </row>
    <row r="18" spans="1:4" ht="14.5" x14ac:dyDescent="0.3">
      <c r="A18" s="85" t="s">
        <v>235</v>
      </c>
      <c r="B18" s="88" t="s">
        <v>282</v>
      </c>
      <c r="C18" s="87">
        <v>10455</v>
      </c>
    </row>
    <row r="19" spans="1:4" ht="14.5" x14ac:dyDescent="0.3">
      <c r="A19" s="85" t="s">
        <v>261</v>
      </c>
      <c r="B19" s="88" t="s">
        <v>262</v>
      </c>
      <c r="C19" s="87">
        <v>15039.7</v>
      </c>
    </row>
    <row r="20" spans="1:4" ht="14.5" x14ac:dyDescent="0.3">
      <c r="A20" s="85" t="s">
        <v>270</v>
      </c>
      <c r="B20" s="88" t="s">
        <v>271</v>
      </c>
      <c r="C20" s="87">
        <v>4916</v>
      </c>
    </row>
    <row r="21" spans="1:4" ht="14.5" x14ac:dyDescent="0.3">
      <c r="A21" s="129" t="s">
        <v>270</v>
      </c>
      <c r="B21" s="88" t="s">
        <v>187</v>
      </c>
      <c r="C21" s="87">
        <v>19680</v>
      </c>
    </row>
    <row r="22" spans="1:4" ht="14.5" x14ac:dyDescent="0.3">
      <c r="A22" s="85" t="s">
        <v>189</v>
      </c>
      <c r="B22" s="86" t="s">
        <v>260</v>
      </c>
      <c r="C22" s="87">
        <v>8285.11</v>
      </c>
    </row>
    <row r="23" spans="1:4" ht="14.5" x14ac:dyDescent="0.3">
      <c r="A23" s="85" t="s">
        <v>189</v>
      </c>
      <c r="B23" s="88" t="s">
        <v>274</v>
      </c>
      <c r="C23" s="87">
        <f>(4548.45+9094.2)</f>
        <v>13642.650000000001</v>
      </c>
    </row>
    <row r="24" spans="1:4" ht="14.5" x14ac:dyDescent="0.3">
      <c r="A24" s="85" t="s">
        <v>231</v>
      </c>
      <c r="B24" s="88" t="s">
        <v>280</v>
      </c>
      <c r="C24" s="87">
        <v>24532.35</v>
      </c>
    </row>
    <row r="25" spans="1:4" ht="14.5" x14ac:dyDescent="0.3">
      <c r="A25" s="85" t="s">
        <v>54</v>
      </c>
      <c r="B25" s="86" t="s">
        <v>259</v>
      </c>
      <c r="C25" s="87">
        <f>(17258.56+34517.12+34517.05)</f>
        <v>86292.73000000001</v>
      </c>
    </row>
    <row r="26" spans="1:4" ht="14.5" x14ac:dyDescent="0.3">
      <c r="A26" s="85" t="s">
        <v>54</v>
      </c>
      <c r="B26" s="88" t="s">
        <v>279</v>
      </c>
      <c r="C26" s="87">
        <v>11119</v>
      </c>
    </row>
    <row r="27" spans="1:4" ht="14.5" x14ac:dyDescent="0.3">
      <c r="A27" s="130" t="s">
        <v>177</v>
      </c>
      <c r="B27" s="89" t="s">
        <v>271</v>
      </c>
      <c r="C27" s="90">
        <v>4942</v>
      </c>
    </row>
    <row r="28" spans="1:4" s="51" customFormat="1" ht="15" thickBot="1" x14ac:dyDescent="0.4">
      <c r="A28" s="91"/>
      <c r="B28" s="92"/>
      <c r="C28" s="93">
        <f>SUM(C2:C27)</f>
        <v>814475.6399999999</v>
      </c>
    </row>
    <row r="29" spans="1:4" ht="14.5" thickTop="1" x14ac:dyDescent="0.3"/>
    <row r="30" spans="1:4" x14ac:dyDescent="0.3">
      <c r="C30" s="52"/>
    </row>
    <row r="31" spans="1:4" x14ac:dyDescent="0.3">
      <c r="C31" s="52"/>
    </row>
  </sheetData>
  <sortState xmlns:xlrd2="http://schemas.microsoft.com/office/spreadsheetml/2017/richdata2" ref="A2:C27">
    <sortCondition ref="A2:A27"/>
  </sortState>
  <pageMargins left="0.27559055118110237" right="0.19685039370078741" top="0" bottom="0" header="0" footer="0.11811023622047245"/>
  <pageSetup paperSize="9" scale="62" fitToHeight="0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3B98-A0DF-42D5-8952-E250F50BEA08}">
  <sheetPr>
    <pageSetUpPr fitToPage="1"/>
  </sheetPr>
  <dimension ref="A1:E32"/>
  <sheetViews>
    <sheetView zoomScaleNormal="100" workbookViewId="0">
      <selection activeCell="B30" sqref="B30"/>
    </sheetView>
  </sheetViews>
  <sheetFormatPr defaultColWidth="9.1796875" defaultRowHeight="14.5" x14ac:dyDescent="0.35"/>
  <cols>
    <col min="1" max="1" width="46.90625" style="54" customWidth="1"/>
    <col min="2" max="2" width="113.1796875" style="63" customWidth="1"/>
    <col min="3" max="3" width="15.7265625" style="54" bestFit="1" customWidth="1"/>
    <col min="4" max="16384" width="9.1796875" style="54"/>
  </cols>
  <sheetData>
    <row r="1" spans="1:3" s="23" customFormat="1" ht="15" thickBot="1" x14ac:dyDescent="0.4">
      <c r="A1" s="133" t="s">
        <v>88</v>
      </c>
      <c r="B1" s="134" t="s">
        <v>6</v>
      </c>
      <c r="C1" s="135" t="s">
        <v>89</v>
      </c>
    </row>
    <row r="2" spans="1:3" x14ac:dyDescent="0.35">
      <c r="A2" s="53" t="s">
        <v>308</v>
      </c>
      <c r="B2" s="131" t="s">
        <v>309</v>
      </c>
      <c r="C2" s="79">
        <v>39176</v>
      </c>
    </row>
    <row r="3" spans="1:3" x14ac:dyDescent="0.35">
      <c r="A3" s="55" t="s">
        <v>193</v>
      </c>
      <c r="B3" s="56" t="s">
        <v>294</v>
      </c>
      <c r="C3" s="80">
        <v>20095</v>
      </c>
    </row>
    <row r="4" spans="1:3" x14ac:dyDescent="0.35">
      <c r="A4" s="55" t="s">
        <v>305</v>
      </c>
      <c r="B4" s="57" t="s">
        <v>306</v>
      </c>
      <c r="C4" s="80">
        <v>36900</v>
      </c>
    </row>
    <row r="5" spans="1:3" x14ac:dyDescent="0.35">
      <c r="A5" s="55" t="s">
        <v>311</v>
      </c>
      <c r="B5" s="57" t="s">
        <v>312</v>
      </c>
      <c r="C5" s="80">
        <v>10004.75</v>
      </c>
    </row>
    <row r="6" spans="1:3" x14ac:dyDescent="0.35">
      <c r="A6" s="55" t="s">
        <v>293</v>
      </c>
      <c r="B6" s="56" t="s">
        <v>294</v>
      </c>
      <c r="C6" s="80">
        <v>62500.74</v>
      </c>
    </row>
    <row r="7" spans="1:3" x14ac:dyDescent="0.35">
      <c r="A7" s="55" t="s">
        <v>56</v>
      </c>
      <c r="B7" s="56" t="s">
        <v>287</v>
      </c>
      <c r="C7" s="80">
        <v>39545</v>
      </c>
    </row>
    <row r="8" spans="1:3" x14ac:dyDescent="0.35">
      <c r="A8" s="55" t="s">
        <v>317</v>
      </c>
      <c r="B8" s="57" t="s">
        <v>318</v>
      </c>
      <c r="C8" s="80">
        <v>212000</v>
      </c>
    </row>
    <row r="9" spans="1:3" x14ac:dyDescent="0.35">
      <c r="A9" s="55" t="s">
        <v>303</v>
      </c>
      <c r="B9" s="57" t="s">
        <v>304</v>
      </c>
      <c r="C9" s="80">
        <v>40000</v>
      </c>
    </row>
    <row r="10" spans="1:3" x14ac:dyDescent="0.35">
      <c r="A10" s="55" t="s">
        <v>319</v>
      </c>
      <c r="B10" s="57" t="s">
        <v>320</v>
      </c>
      <c r="C10" s="80">
        <v>12915</v>
      </c>
    </row>
    <row r="11" spans="1:3" x14ac:dyDescent="0.35">
      <c r="A11" s="55" t="s">
        <v>221</v>
      </c>
      <c r="B11" s="56" t="s">
        <v>286</v>
      </c>
      <c r="C11" s="80">
        <v>48612</v>
      </c>
    </row>
    <row r="12" spans="1:3" x14ac:dyDescent="0.35">
      <c r="A12" s="55" t="s">
        <v>313</v>
      </c>
      <c r="B12" s="57" t="s">
        <v>312</v>
      </c>
      <c r="C12" s="80">
        <v>7995.7</v>
      </c>
    </row>
    <row r="13" spans="1:3" x14ac:dyDescent="0.35">
      <c r="A13" s="55" t="s">
        <v>288</v>
      </c>
      <c r="B13" s="56" t="s">
        <v>289</v>
      </c>
      <c r="C13" s="80">
        <v>19600</v>
      </c>
    </row>
    <row r="14" spans="1:3" x14ac:dyDescent="0.35">
      <c r="A14" s="55" t="s">
        <v>295</v>
      </c>
      <c r="B14" s="57" t="s">
        <v>296</v>
      </c>
      <c r="C14" s="80">
        <v>6867</v>
      </c>
    </row>
    <row r="15" spans="1:3" x14ac:dyDescent="0.35">
      <c r="A15" s="55" t="s">
        <v>184</v>
      </c>
      <c r="B15" s="56" t="s">
        <v>294</v>
      </c>
      <c r="C15" s="80">
        <v>23935.32</v>
      </c>
    </row>
    <row r="16" spans="1:3" x14ac:dyDescent="0.35">
      <c r="A16" s="55" t="s">
        <v>291</v>
      </c>
      <c r="B16" s="56" t="s">
        <v>292</v>
      </c>
      <c r="C16" s="80">
        <v>701764</v>
      </c>
    </row>
    <row r="17" spans="1:5" x14ac:dyDescent="0.35">
      <c r="A17" s="55" t="s">
        <v>301</v>
      </c>
      <c r="B17" s="57" t="s">
        <v>302</v>
      </c>
      <c r="C17" s="80">
        <v>6889</v>
      </c>
    </row>
    <row r="18" spans="1:5" x14ac:dyDescent="0.35">
      <c r="A18" s="55" t="s">
        <v>261</v>
      </c>
      <c r="B18" s="56" t="s">
        <v>290</v>
      </c>
      <c r="C18" s="80">
        <v>24143</v>
      </c>
    </row>
    <row r="19" spans="1:5" x14ac:dyDescent="0.35">
      <c r="A19" s="55" t="s">
        <v>261</v>
      </c>
      <c r="B19" s="57" t="s">
        <v>307</v>
      </c>
      <c r="C19" s="80">
        <v>72293</v>
      </c>
    </row>
    <row r="20" spans="1:5" x14ac:dyDescent="0.35">
      <c r="A20" s="55" t="s">
        <v>261</v>
      </c>
      <c r="B20" s="57" t="s">
        <v>310</v>
      </c>
      <c r="C20" s="80">
        <v>6209.38</v>
      </c>
      <c r="D20" s="58"/>
    </row>
    <row r="21" spans="1:5" x14ac:dyDescent="0.35">
      <c r="A21" s="55" t="s">
        <v>299</v>
      </c>
      <c r="B21" s="57" t="s">
        <v>300</v>
      </c>
      <c r="C21" s="80">
        <v>4428</v>
      </c>
      <c r="D21" s="58"/>
    </row>
    <row r="22" spans="1:5" x14ac:dyDescent="0.35">
      <c r="A22" s="55" t="s">
        <v>297</v>
      </c>
      <c r="B22" s="57" t="s">
        <v>298</v>
      </c>
      <c r="C22" s="80">
        <v>91623</v>
      </c>
      <c r="D22" s="58"/>
    </row>
    <row r="23" spans="1:5" x14ac:dyDescent="0.35">
      <c r="A23" s="55" t="s">
        <v>297</v>
      </c>
      <c r="B23" s="57" t="s">
        <v>316</v>
      </c>
      <c r="C23" s="80">
        <v>30110</v>
      </c>
      <c r="D23" s="58"/>
    </row>
    <row r="24" spans="1:5" x14ac:dyDescent="0.35">
      <c r="A24" s="55" t="s">
        <v>314</v>
      </c>
      <c r="B24" s="57" t="s">
        <v>315</v>
      </c>
      <c r="C24" s="80">
        <v>12915</v>
      </c>
      <c r="D24" s="58"/>
    </row>
    <row r="25" spans="1:5" x14ac:dyDescent="0.35">
      <c r="A25" s="55" t="s">
        <v>270</v>
      </c>
      <c r="B25" s="57" t="s">
        <v>312</v>
      </c>
      <c r="C25" s="80">
        <v>11562</v>
      </c>
      <c r="D25" s="58"/>
    </row>
    <row r="26" spans="1:5" x14ac:dyDescent="0.35">
      <c r="A26" s="59" t="s">
        <v>189</v>
      </c>
      <c r="B26" s="132" t="s">
        <v>294</v>
      </c>
      <c r="C26" s="81">
        <f>(4142.55+8285.11)</f>
        <v>12427.66</v>
      </c>
      <c r="D26" s="58"/>
    </row>
    <row r="27" spans="1:5" ht="15.75" customHeight="1" thickBot="1" x14ac:dyDescent="0.4">
      <c r="A27" s="60"/>
      <c r="B27" s="61"/>
      <c r="C27" s="82">
        <f>SUM(C2:C26)</f>
        <v>1554510.5499999996</v>
      </c>
      <c r="D27" s="58"/>
    </row>
    <row r="28" spans="1:5" ht="15" thickTop="1" x14ac:dyDescent="0.35">
      <c r="A28" s="62"/>
      <c r="D28" s="58"/>
    </row>
    <row r="29" spans="1:5" x14ac:dyDescent="0.35">
      <c r="A29" s="64"/>
      <c r="B29" s="65"/>
      <c r="C29" s="66"/>
      <c r="D29" s="58"/>
    </row>
    <row r="30" spans="1:5" x14ac:dyDescent="0.35">
      <c r="A30" s="62"/>
      <c r="B30" s="65"/>
      <c r="C30" s="67"/>
      <c r="D30" s="58"/>
    </row>
    <row r="31" spans="1:5" x14ac:dyDescent="0.35">
      <c r="D31" s="58"/>
    </row>
    <row r="32" spans="1:5" x14ac:dyDescent="0.35">
      <c r="D32" s="58"/>
      <c r="E32" s="58"/>
    </row>
  </sheetData>
  <sortState xmlns:xlrd2="http://schemas.microsoft.com/office/spreadsheetml/2017/richdata2" ref="A2:C26">
    <sortCondition ref="A2:A26"/>
  </sortState>
  <pageMargins left="0.7" right="0.7" top="0.75" bottom="0.75" header="0.3" footer="0.3"/>
  <pageSetup paperSize="9" scale="74" fitToWidth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F62F4-D974-440F-B3D1-32455413923C}">
  <dimension ref="A1:C26"/>
  <sheetViews>
    <sheetView workbookViewId="0">
      <selection activeCell="C2" sqref="C2:C24"/>
    </sheetView>
  </sheetViews>
  <sheetFormatPr defaultColWidth="9.1796875" defaultRowHeight="14.5" x14ac:dyDescent="0.35"/>
  <cols>
    <col min="1" max="1" width="56.08984375" style="69" customWidth="1"/>
    <col min="2" max="2" width="124.81640625" style="69" customWidth="1"/>
    <col min="3" max="3" width="19" style="71" customWidth="1"/>
    <col min="4" max="4" width="13.453125" style="69" bestFit="1" customWidth="1"/>
    <col min="5" max="16384" width="9.1796875" style="69"/>
  </cols>
  <sheetData>
    <row r="1" spans="1:3" s="23" customFormat="1" ht="15" thickBot="1" x14ac:dyDescent="0.4">
      <c r="A1" s="133" t="s">
        <v>88</v>
      </c>
      <c r="B1" s="134" t="s">
        <v>6</v>
      </c>
      <c r="C1" s="135" t="s">
        <v>89</v>
      </c>
    </row>
    <row r="2" spans="1:3" x14ac:dyDescent="0.35">
      <c r="A2" s="24" t="s">
        <v>358</v>
      </c>
      <c r="B2" s="25" t="s">
        <v>359</v>
      </c>
      <c r="C2" s="143">
        <v>25000</v>
      </c>
    </row>
    <row r="3" spans="1:3" x14ac:dyDescent="0.35">
      <c r="A3" s="27" t="s">
        <v>342</v>
      </c>
      <c r="B3" s="28" t="s">
        <v>341</v>
      </c>
      <c r="C3" s="144">
        <v>30760</v>
      </c>
    </row>
    <row r="4" spans="1:3" x14ac:dyDescent="0.35">
      <c r="A4" s="27" t="s">
        <v>354</v>
      </c>
      <c r="B4" s="28" t="s">
        <v>355</v>
      </c>
      <c r="C4" s="144">
        <v>31488</v>
      </c>
    </row>
    <row r="5" spans="1:3" x14ac:dyDescent="0.35">
      <c r="A5" s="27" t="s">
        <v>328</v>
      </c>
      <c r="B5" s="28" t="s">
        <v>329</v>
      </c>
      <c r="C5" s="144">
        <v>36900</v>
      </c>
    </row>
    <row r="6" spans="1:3" x14ac:dyDescent="0.35">
      <c r="A6" s="27" t="s">
        <v>339</v>
      </c>
      <c r="B6" s="28" t="s">
        <v>340</v>
      </c>
      <c r="C6" s="144">
        <v>98420</v>
      </c>
    </row>
    <row r="7" spans="1:3" x14ac:dyDescent="0.35">
      <c r="A7" s="27" t="s">
        <v>322</v>
      </c>
      <c r="B7" s="28" t="s">
        <v>323</v>
      </c>
      <c r="C7" s="144">
        <v>12000</v>
      </c>
    </row>
    <row r="8" spans="1:3" x14ac:dyDescent="0.35">
      <c r="A8" s="27" t="s">
        <v>56</v>
      </c>
      <c r="B8" s="28" t="s">
        <v>334</v>
      </c>
      <c r="C8" s="144">
        <v>79212</v>
      </c>
    </row>
    <row r="9" spans="1:3" x14ac:dyDescent="0.35">
      <c r="A9" s="27" t="s">
        <v>332</v>
      </c>
      <c r="B9" s="28" t="s">
        <v>333</v>
      </c>
      <c r="C9" s="144">
        <v>12500</v>
      </c>
    </row>
    <row r="10" spans="1:3" x14ac:dyDescent="0.35">
      <c r="A10" s="27" t="s">
        <v>343</v>
      </c>
      <c r="B10" s="28" t="s">
        <v>344</v>
      </c>
      <c r="C10" s="144">
        <v>202167</v>
      </c>
    </row>
    <row r="11" spans="1:3" x14ac:dyDescent="0.35">
      <c r="A11" s="27" t="s">
        <v>337</v>
      </c>
      <c r="B11" s="28" t="s">
        <v>338</v>
      </c>
      <c r="C11" s="144">
        <v>135300</v>
      </c>
    </row>
    <row r="12" spans="1:3" x14ac:dyDescent="0.35">
      <c r="A12" s="27" t="s">
        <v>347</v>
      </c>
      <c r="B12" s="28" t="s">
        <v>348</v>
      </c>
      <c r="C12" s="144">
        <v>566</v>
      </c>
    </row>
    <row r="13" spans="1:3" x14ac:dyDescent="0.35">
      <c r="A13" s="27" t="s">
        <v>356</v>
      </c>
      <c r="B13" s="28" t="s">
        <v>357</v>
      </c>
      <c r="C13" s="144">
        <v>30750</v>
      </c>
    </row>
    <row r="14" spans="1:3" x14ac:dyDescent="0.35">
      <c r="A14" s="27" t="s">
        <v>345</v>
      </c>
      <c r="B14" s="28" t="s">
        <v>346</v>
      </c>
      <c r="C14" s="144">
        <v>6273</v>
      </c>
    </row>
    <row r="15" spans="1:3" x14ac:dyDescent="0.35">
      <c r="A15" s="27" t="s">
        <v>159</v>
      </c>
      <c r="B15" s="28" t="s">
        <v>321</v>
      </c>
      <c r="C15" s="144">
        <v>108635</v>
      </c>
    </row>
    <row r="16" spans="1:3" x14ac:dyDescent="0.35">
      <c r="A16" s="27" t="s">
        <v>326</v>
      </c>
      <c r="B16" s="28" t="s">
        <v>327</v>
      </c>
      <c r="C16" s="144">
        <v>1800</v>
      </c>
    </row>
    <row r="17" spans="1:3" x14ac:dyDescent="0.35">
      <c r="A17" s="27" t="s">
        <v>350</v>
      </c>
      <c r="B17" s="28" t="s">
        <v>351</v>
      </c>
      <c r="C17" s="144">
        <v>5000</v>
      </c>
    </row>
    <row r="18" spans="1:3" x14ac:dyDescent="0.35">
      <c r="A18" s="27" t="s">
        <v>160</v>
      </c>
      <c r="B18" s="28" t="s">
        <v>341</v>
      </c>
      <c r="C18" s="144">
        <v>261012</v>
      </c>
    </row>
    <row r="19" spans="1:3" ht="29" x14ac:dyDescent="0.35">
      <c r="A19" s="27" t="s">
        <v>335</v>
      </c>
      <c r="B19" s="28" t="s">
        <v>336</v>
      </c>
      <c r="C19" s="144">
        <v>2153</v>
      </c>
    </row>
    <row r="20" spans="1:3" x14ac:dyDescent="0.35">
      <c r="A20" s="27" t="s">
        <v>261</v>
      </c>
      <c r="B20" s="28" t="s">
        <v>349</v>
      </c>
      <c r="C20" s="144">
        <v>79089</v>
      </c>
    </row>
    <row r="21" spans="1:3" x14ac:dyDescent="0.35">
      <c r="A21" s="27" t="s">
        <v>261</v>
      </c>
      <c r="B21" s="28" t="s">
        <v>360</v>
      </c>
      <c r="C21" s="144">
        <v>15156</v>
      </c>
    </row>
    <row r="22" spans="1:3" x14ac:dyDescent="0.35">
      <c r="A22" s="27" t="s">
        <v>330</v>
      </c>
      <c r="B22" s="28" t="s">
        <v>331</v>
      </c>
      <c r="C22" s="144">
        <v>6150</v>
      </c>
    </row>
    <row r="23" spans="1:3" x14ac:dyDescent="0.35">
      <c r="A23" s="27" t="s">
        <v>352</v>
      </c>
      <c r="B23" s="28" t="s">
        <v>353</v>
      </c>
      <c r="C23" s="144">
        <v>12088</v>
      </c>
    </row>
    <row r="24" spans="1:3" x14ac:dyDescent="0.35">
      <c r="A24" s="34" t="s">
        <v>324</v>
      </c>
      <c r="B24" s="35" t="s">
        <v>325</v>
      </c>
      <c r="C24" s="145">
        <v>28407</v>
      </c>
    </row>
    <row r="25" spans="1:3" ht="15.75" customHeight="1" thickBot="1" x14ac:dyDescent="0.4">
      <c r="A25" s="37"/>
      <c r="B25" s="70"/>
      <c r="C25" s="146">
        <f>SUM(C2:C24)</f>
        <v>1220826</v>
      </c>
    </row>
    <row r="26" spans="1:3" ht="15" thickTop="1" x14ac:dyDescent="0.35"/>
  </sheetData>
  <sortState xmlns:xlrd2="http://schemas.microsoft.com/office/spreadsheetml/2017/richdata2" ref="A2:C24">
    <sortCondition ref="A2:A24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D0142-EFC8-4592-A2B6-2F4029B4467C}">
  <dimension ref="A1:F26"/>
  <sheetViews>
    <sheetView workbookViewId="0">
      <selection activeCell="C2" sqref="C2:C24"/>
    </sheetView>
  </sheetViews>
  <sheetFormatPr defaultColWidth="9.1796875" defaultRowHeight="14.5" x14ac:dyDescent="0.35"/>
  <cols>
    <col min="1" max="1" width="47.36328125" style="26" customWidth="1"/>
    <col min="2" max="2" width="95" style="69" customWidth="1"/>
    <col min="3" max="3" width="12.26953125" style="69" customWidth="1"/>
    <col min="4" max="4" width="21.453125" style="69" bestFit="1" customWidth="1"/>
    <col min="5" max="16384" width="9.1796875" style="69"/>
  </cols>
  <sheetData>
    <row r="1" spans="1:6" s="23" customFormat="1" ht="15" thickBot="1" x14ac:dyDescent="0.4">
      <c r="A1" s="133" t="s">
        <v>88</v>
      </c>
      <c r="B1" s="134" t="s">
        <v>6</v>
      </c>
      <c r="C1" s="135" t="s">
        <v>89</v>
      </c>
    </row>
    <row r="2" spans="1:6" x14ac:dyDescent="0.35">
      <c r="A2" s="72" t="s">
        <v>370</v>
      </c>
      <c r="B2" s="136" t="s">
        <v>371</v>
      </c>
      <c r="C2" s="73">
        <v>3060</v>
      </c>
    </row>
    <row r="3" spans="1:6" x14ac:dyDescent="0.35">
      <c r="A3" s="74" t="s">
        <v>386</v>
      </c>
      <c r="B3" s="78" t="s">
        <v>387</v>
      </c>
      <c r="C3" s="76">
        <v>37856</v>
      </c>
      <c r="F3" s="77"/>
    </row>
    <row r="4" spans="1:6" x14ac:dyDescent="0.35">
      <c r="A4" s="74" t="s">
        <v>397</v>
      </c>
      <c r="B4" s="78" t="s">
        <v>292</v>
      </c>
      <c r="C4" s="76">
        <v>246030</v>
      </c>
    </row>
    <row r="5" spans="1:6" x14ac:dyDescent="0.35">
      <c r="A5" s="74" t="s">
        <v>364</v>
      </c>
      <c r="B5" s="75" t="s">
        <v>365</v>
      </c>
      <c r="C5" s="76">
        <v>1950</v>
      </c>
    </row>
    <row r="6" spans="1:6" x14ac:dyDescent="0.35">
      <c r="A6" s="74" t="s">
        <v>382</v>
      </c>
      <c r="B6" s="78" t="s">
        <v>383</v>
      </c>
      <c r="C6" s="76">
        <v>4200</v>
      </c>
    </row>
    <row r="7" spans="1:6" x14ac:dyDescent="0.35">
      <c r="A7" s="74" t="s">
        <v>362</v>
      </c>
      <c r="B7" s="75" t="s">
        <v>363</v>
      </c>
      <c r="C7" s="76">
        <v>68745</v>
      </c>
    </row>
    <row r="8" spans="1:6" x14ac:dyDescent="0.35">
      <c r="A8" s="74" t="s">
        <v>390</v>
      </c>
      <c r="B8" s="78" t="s">
        <v>391</v>
      </c>
      <c r="C8" s="76">
        <v>202726</v>
      </c>
    </row>
    <row r="9" spans="1:6" x14ac:dyDescent="0.35">
      <c r="A9" s="74" t="s">
        <v>376</v>
      </c>
      <c r="B9" s="78" t="s">
        <v>377</v>
      </c>
      <c r="C9" s="76">
        <v>6150</v>
      </c>
    </row>
    <row r="10" spans="1:6" x14ac:dyDescent="0.35">
      <c r="A10" s="74" t="s">
        <v>347</v>
      </c>
      <c r="B10" s="78" t="s">
        <v>375</v>
      </c>
      <c r="C10" s="76">
        <v>13078</v>
      </c>
    </row>
    <row r="11" spans="1:6" x14ac:dyDescent="0.35">
      <c r="A11" s="74" t="s">
        <v>345</v>
      </c>
      <c r="B11" s="78" t="s">
        <v>392</v>
      </c>
      <c r="C11" s="76">
        <v>6150</v>
      </c>
    </row>
    <row r="12" spans="1:6" x14ac:dyDescent="0.35">
      <c r="A12" s="74" t="s">
        <v>221</v>
      </c>
      <c r="B12" s="75" t="s">
        <v>361</v>
      </c>
      <c r="C12" s="76">
        <v>179326</v>
      </c>
    </row>
    <row r="13" spans="1:6" x14ac:dyDescent="0.35">
      <c r="A13" s="74" t="s">
        <v>373</v>
      </c>
      <c r="B13" s="78" t="s">
        <v>374</v>
      </c>
      <c r="C13" s="76">
        <v>7558</v>
      </c>
    </row>
    <row r="14" spans="1:6" x14ac:dyDescent="0.35">
      <c r="A14" s="74" t="s">
        <v>393</v>
      </c>
      <c r="B14" s="78" t="s">
        <v>394</v>
      </c>
      <c r="C14" s="76">
        <v>15475</v>
      </c>
    </row>
    <row r="15" spans="1:6" x14ac:dyDescent="0.35">
      <c r="A15" s="74" t="s">
        <v>378</v>
      </c>
      <c r="B15" s="78" t="s">
        <v>379</v>
      </c>
      <c r="C15" s="76">
        <v>15851</v>
      </c>
    </row>
    <row r="16" spans="1:6" x14ac:dyDescent="0.35">
      <c r="A16" s="74" t="s">
        <v>384</v>
      </c>
      <c r="B16" s="78" t="s">
        <v>385</v>
      </c>
      <c r="C16" s="76">
        <v>3073</v>
      </c>
    </row>
    <row r="17" spans="1:3" x14ac:dyDescent="0.35">
      <c r="A17" s="74" t="s">
        <v>380</v>
      </c>
      <c r="B17" s="78" t="s">
        <v>381</v>
      </c>
      <c r="C17" s="76">
        <v>182980</v>
      </c>
    </row>
    <row r="18" spans="1:3" x14ac:dyDescent="0.35">
      <c r="A18" s="74" t="s">
        <v>380</v>
      </c>
      <c r="B18" s="78" t="s">
        <v>292</v>
      </c>
      <c r="C18" s="76">
        <v>244556</v>
      </c>
    </row>
    <row r="19" spans="1:3" x14ac:dyDescent="0.35">
      <c r="A19" s="74" t="s">
        <v>367</v>
      </c>
      <c r="B19" s="75" t="s">
        <v>368</v>
      </c>
      <c r="C19" s="76">
        <v>27500</v>
      </c>
    </row>
    <row r="20" spans="1:3" x14ac:dyDescent="0.35">
      <c r="A20" s="74" t="s">
        <v>118</v>
      </c>
      <c r="B20" s="78" t="s">
        <v>372</v>
      </c>
      <c r="C20" s="76">
        <v>18020</v>
      </c>
    </row>
    <row r="21" spans="1:3" x14ac:dyDescent="0.35">
      <c r="A21" s="74" t="s">
        <v>395</v>
      </c>
      <c r="B21" s="78" t="s">
        <v>396</v>
      </c>
      <c r="C21" s="76">
        <v>4998</v>
      </c>
    </row>
    <row r="22" spans="1:3" x14ac:dyDescent="0.35">
      <c r="A22" s="74" t="s">
        <v>352</v>
      </c>
      <c r="B22" s="75" t="s">
        <v>369</v>
      </c>
      <c r="C22" s="76">
        <v>30552</v>
      </c>
    </row>
    <row r="23" spans="1:3" x14ac:dyDescent="0.35">
      <c r="A23" s="74" t="s">
        <v>324</v>
      </c>
      <c r="B23" s="75" t="s">
        <v>366</v>
      </c>
      <c r="C23" s="76">
        <v>42863</v>
      </c>
    </row>
    <row r="24" spans="1:3" x14ac:dyDescent="0.35">
      <c r="A24" s="137" t="s">
        <v>388</v>
      </c>
      <c r="B24" s="138" t="s">
        <v>389</v>
      </c>
      <c r="C24" s="139">
        <v>199925</v>
      </c>
    </row>
    <row r="25" spans="1:3" ht="15" customHeight="1" thickBot="1" x14ac:dyDescent="0.4">
      <c r="A25" s="140"/>
      <c r="B25" s="141"/>
      <c r="C25" s="142">
        <f>SUM(C2:C24)</f>
        <v>1562622</v>
      </c>
    </row>
    <row r="26" spans="1:3" ht="15" thickTop="1" x14ac:dyDescent="0.35"/>
  </sheetData>
  <sortState xmlns:xlrd2="http://schemas.microsoft.com/office/spreadsheetml/2017/richdata2" ref="A2:C24">
    <sortCondition ref="A2:A24"/>
  </sortState>
  <mergeCells count="1">
    <mergeCell ref="A25:B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470c3ff1bae7214e4fd1f1a9244fcbde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1a6c81fd44c88a63268a9b7cc8a2dca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A03A8A-7018-41E5-BBFF-1A0B62670E17}"/>
</file>

<file path=customXml/itemProps2.xml><?xml version="1.0" encoding="utf-8"?>
<ds:datastoreItem xmlns:ds="http://schemas.openxmlformats.org/officeDocument/2006/customXml" ds:itemID="{E31275D0-240C-45D8-909F-FDDAF7842B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4EA4A8-566C-4894-A0AF-0386C08915F5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eda1cd5e-7a7d-4182-8222-c01e193fa6d8"/>
    <ds:schemaRef ds:uri="http://purl.org/dc/dcmitype/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Title</vt:lpstr>
      <vt:lpstr>2025 (to November)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'2016'!Print_Area</vt:lpstr>
      <vt:lpstr>'2016'!Print_Titles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Paolozzi</dc:creator>
  <cp:lastModifiedBy>Rob Paolozzi</cp:lastModifiedBy>
  <dcterms:created xsi:type="dcterms:W3CDTF">2023-11-28T11:49:40Z</dcterms:created>
  <dcterms:modified xsi:type="dcterms:W3CDTF">2025-12-12T15:20:59Z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  <property fmtid="{D5CDD505-2E9C-101B-9397-08002B2CF9AE}" pid="3" name="eDocs_SecurityClassification">
    <vt:lpwstr>5;#Unclassified|c9f4c94a-1915-4f20-a131-4366bb1313cc</vt:lpwstr>
  </property>
  <property fmtid="{D5CDD505-2E9C-101B-9397-08002B2CF9AE}" pid="4" name="eDocs_Year">
    <vt:lpwstr>2;#2022|d122632a-b532-4f63-bc5e-e59a1be8f015</vt:lpwstr>
  </property>
  <property fmtid="{D5CDD505-2E9C-101B-9397-08002B2CF9AE}" pid="5" name="eDocs_SeriesSubSeries">
    <vt:lpwstr>8;#290|5057cc59-d0aa-4a9d-9147-ab8eefca5bb1</vt:lpwstr>
  </property>
  <property fmtid="{D5CDD505-2E9C-101B-9397-08002B2CF9AE}" pid="6" name="eDocs_FileTopics">
    <vt:lpwstr>15;#PQ|5c7ca3f9-afe9-49c1-91a3-b483ff5d2547</vt:lpwstr>
  </property>
  <property fmtid="{D5CDD505-2E9C-101B-9397-08002B2CF9AE}" pid="7" name="eDocs_DocumentTopics">
    <vt:lpwstr/>
  </property>
  <property fmtid="{D5CDD505-2E9C-101B-9397-08002B2CF9AE}" pid="8" name="_dlc_policyId">
    <vt:lpwstr/>
  </property>
  <property fmtid="{D5CDD505-2E9C-101B-9397-08002B2CF9AE}" pid="9" name="ItemRetentionFormula">
    <vt:lpwstr/>
  </property>
  <property fmtid="{D5CDD505-2E9C-101B-9397-08002B2CF9AE}" pid="10" name="_docset_NoMedatataSyncRequired">
    <vt:lpwstr>False</vt:lpwstr>
  </property>
  <property fmtid="{D5CDD505-2E9C-101B-9397-08002B2CF9AE}" pid="11" name="eDocs_Series">
    <vt:lpwstr>1;#290|5057cc59-d0aa-4a9d-9147-ab8eefca5bb1</vt:lpwstr>
  </property>
  <property fmtid="{D5CDD505-2E9C-101B-9397-08002B2CF9AE}" pid="12" name="ge25f6a3ef6f42d4865685f2a74bf8c7">
    <vt:lpwstr/>
  </property>
  <property fmtid="{D5CDD505-2E9C-101B-9397-08002B2CF9AE}" pid="13" name="eDocs_RetentionPeriodTerm">
    <vt:lpwstr/>
  </property>
</Properties>
</file>