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HSHARED\Shared\Drugs Office\OMD 2010\Parliamentary Business\PQs\PQs 2020\"/>
    </mc:Choice>
  </mc:AlternateContent>
  <xr:revisionPtr revIDLastSave="0" documentId="13_ncr:1_{09054D57-70FC-4776-9ECD-34813CEE2557}" xr6:coauthVersionLast="44" xr6:coauthVersionMax="44" xr10:uidLastSave="{00000000-0000-0000-0000-000000000000}"/>
  <bookViews>
    <workbookView xWindow="-120" yWindow="-120" windowWidth="20730" windowHeight="11160" xr2:uid="{93206BDC-9E52-45C5-9F6F-5C7334D680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H28" i="1" l="1"/>
  <c r="H27" i="1"/>
  <c r="H8" i="1"/>
  <c r="F31" i="1"/>
  <c r="F17" i="1"/>
  <c r="G30" i="1"/>
  <c r="H30" i="1" s="1"/>
  <c r="G29" i="1"/>
  <c r="H29" i="1" s="1"/>
  <c r="G28" i="1"/>
  <c r="G27" i="1"/>
  <c r="G26" i="1"/>
  <c r="H26" i="1" s="1"/>
  <c r="G25" i="1"/>
  <c r="H25" i="1" s="1"/>
  <c r="G24" i="1"/>
  <c r="H24" i="1" s="1"/>
  <c r="G23" i="1"/>
  <c r="H23" i="1" s="1"/>
  <c r="G22" i="1"/>
  <c r="H22" i="1" s="1"/>
  <c r="G21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G7" i="1"/>
  <c r="H7" i="1" s="1"/>
  <c r="G6" i="1"/>
  <c r="H6" i="1" s="1"/>
  <c r="G5" i="1"/>
  <c r="H5" i="1" s="1"/>
  <c r="G4" i="1"/>
  <c r="H4" i="1" s="1"/>
  <c r="G3" i="1"/>
  <c r="G31" i="1" l="1"/>
  <c r="F32" i="1"/>
  <c r="G17" i="1"/>
  <c r="G32" i="1"/>
  <c r="H21" i="1"/>
  <c r="H31" i="1" s="1"/>
  <c r="H3" i="1"/>
  <c r="H17" i="1" s="1"/>
  <c r="H32" i="1" l="1"/>
</calcChain>
</file>

<file path=xl/sharedStrings.xml><?xml version="1.0" encoding="utf-8"?>
<sst xmlns="http://schemas.openxmlformats.org/spreadsheetml/2006/main" count="49" uniqueCount="40">
  <si>
    <t>LDATF</t>
  </si>
  <si>
    <t>Ballyfermot</t>
  </si>
  <si>
    <t>Ballymun</t>
  </si>
  <si>
    <t>Blanchardstown</t>
  </si>
  <si>
    <t>Bray</t>
  </si>
  <si>
    <t>Canal Communities</t>
  </si>
  <si>
    <t>Clondalkin</t>
  </si>
  <si>
    <t>Cork</t>
  </si>
  <si>
    <t>Dublin 12</t>
  </si>
  <si>
    <t>Dublin NE</t>
  </si>
  <si>
    <t>Dun Laoghaire</t>
  </si>
  <si>
    <t>Finglas Cabra</t>
  </si>
  <si>
    <t>NIC</t>
  </si>
  <si>
    <t>SIC</t>
  </si>
  <si>
    <t>Tallaght</t>
  </si>
  <si>
    <t>Total LDATF</t>
  </si>
  <si>
    <t> </t>
  </si>
  <si>
    <t>RDATF</t>
  </si>
  <si>
    <t>East Coast Area</t>
  </si>
  <si>
    <t>Midland</t>
  </si>
  <si>
    <t>Mid-West</t>
  </si>
  <si>
    <t>North East</t>
  </si>
  <si>
    <t>North West</t>
  </si>
  <si>
    <t>North Dublin City &amp; Co.</t>
  </si>
  <si>
    <t>South East</t>
  </si>
  <si>
    <t>South West</t>
  </si>
  <si>
    <t>Southern</t>
  </si>
  <si>
    <t>Western</t>
  </si>
  <si>
    <t>Total RDATF</t>
  </si>
  <si>
    <t>2020 DOH</t>
  </si>
  <si>
    <t>2020 HSE</t>
  </si>
  <si>
    <t>Total</t>
  </si>
  <si>
    <t>Overall Total</t>
  </si>
  <si>
    <t>2019 DOH</t>
  </si>
  <si>
    <t>2019 HSE</t>
  </si>
  <si>
    <t>Additional Funding in 2019</t>
  </si>
  <si>
    <t>Total  2019</t>
  </si>
  <si>
    <t>Total 2019</t>
  </si>
  <si>
    <t>Total  2020</t>
  </si>
  <si>
    <t>Funding Allocated to Drug and Alcohol Task Forces 2019 &amp;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</si>
</sst>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6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6" fontId="1" fillId="0" borderId="1" xfId="0" applyNumberFormat="1" applyFont="1" applyBorder="1"/>
    <xf numFmtId="0" fontId="1" fillId="0" borderId="1" xfId="0" applyFont="1" applyBorder="1"/>
    <xf numFmtId="6" fontId="2" fillId="0" borderId="2" xfId="0" applyNumberFormat="1" applyFont="1" applyBorder="1"/>
    <xf numFmtId="0" fontId="0" fillId="0" borderId="3" xfId="0" applyBorder="1"/>
    <xf numFmtId="0" fontId="2" fillId="0" borderId="4" xfId="0" applyFont="1" applyBorder="1"/>
    <xf numFmtId="6" fontId="2" fillId="0" borderId="4" xfId="0" applyNumberFormat="1" applyFont="1" applyBorder="1"/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6F8E-E9EC-4166-880F-381A485E5DCF}">
  <dimension ref="A1:L32"/>
  <sheetViews>
    <sheetView tabSelected="1" workbookViewId="0">
      <selection activeCell="M22" sqref="M22"/>
    </sheetView>
  </sheetViews>
  <sheetFormatPr defaultRowHeight="15" x14ac:dyDescent="0.25"/>
  <cols>
    <col min="1" max="1" width="26.5703125" customWidth="1"/>
    <col min="2" max="2" width="13.85546875" customWidth="1"/>
    <col min="3" max="3" width="14" customWidth="1"/>
    <col min="4" max="4" width="12.28515625" customWidth="1"/>
    <col min="5" max="5" width="14.7109375" customWidth="1"/>
    <col min="6" max="6" width="12.85546875" customWidth="1"/>
    <col min="7" max="7" width="12.7109375" customWidth="1"/>
    <col min="8" max="8" width="13.85546875" customWidth="1"/>
  </cols>
  <sheetData>
    <row r="1" spans="1:8" ht="18.75" x14ac:dyDescent="0.3">
      <c r="A1" s="12" t="s">
        <v>39</v>
      </c>
      <c r="B1" s="12"/>
      <c r="C1" s="12"/>
      <c r="D1" s="12"/>
      <c r="E1" s="12"/>
      <c r="F1" s="12"/>
      <c r="G1" s="12"/>
      <c r="H1" s="12"/>
    </row>
    <row r="2" spans="1:8" ht="45" x14ac:dyDescent="0.25">
      <c r="A2" s="2" t="s">
        <v>0</v>
      </c>
      <c r="B2" s="2" t="s">
        <v>33</v>
      </c>
      <c r="C2" s="2" t="s">
        <v>34</v>
      </c>
      <c r="D2" s="11" t="s">
        <v>35</v>
      </c>
      <c r="E2" s="2" t="s">
        <v>36</v>
      </c>
      <c r="F2" s="2" t="s">
        <v>29</v>
      </c>
      <c r="G2" s="2" t="s">
        <v>30</v>
      </c>
      <c r="H2" s="2" t="s">
        <v>38</v>
      </c>
    </row>
    <row r="3" spans="1:8" x14ac:dyDescent="0.25">
      <c r="A3" s="3" t="s">
        <v>1</v>
      </c>
      <c r="B3" s="4">
        <v>255446</v>
      </c>
      <c r="C3" s="4">
        <v>1231286</v>
      </c>
      <c r="D3" s="4">
        <v>20000</v>
      </c>
      <c r="E3" s="5">
        <v>1506732</v>
      </c>
      <c r="F3" s="4">
        <v>255446</v>
      </c>
      <c r="G3" s="4">
        <f>1231286+10000</f>
        <v>1241286</v>
      </c>
      <c r="H3" s="5">
        <f>F3+G3</f>
        <v>1496732</v>
      </c>
    </row>
    <row r="4" spans="1:8" x14ac:dyDescent="0.25">
      <c r="A4" s="3" t="s">
        <v>2</v>
      </c>
      <c r="B4" s="4">
        <v>422958</v>
      </c>
      <c r="C4" s="4">
        <v>697957</v>
      </c>
      <c r="D4" s="4">
        <v>20000</v>
      </c>
      <c r="E4" s="5">
        <v>1140915</v>
      </c>
      <c r="F4" s="4">
        <v>422958</v>
      </c>
      <c r="G4" s="4">
        <f>697957+10000</f>
        <v>707957</v>
      </c>
      <c r="H4" s="5">
        <f t="shared" ref="H4:H16" si="0">F4+G4</f>
        <v>1130915</v>
      </c>
    </row>
    <row r="5" spans="1:8" x14ac:dyDescent="0.25">
      <c r="A5" s="3" t="s">
        <v>3</v>
      </c>
      <c r="B5" s="4">
        <v>179305</v>
      </c>
      <c r="C5" s="4">
        <v>913589</v>
      </c>
      <c r="D5" s="4">
        <v>20000</v>
      </c>
      <c r="E5" s="5">
        <v>1112894</v>
      </c>
      <c r="F5" s="4">
        <v>179305</v>
      </c>
      <c r="G5" s="4">
        <f>913589+10000</f>
        <v>923589</v>
      </c>
      <c r="H5" s="5">
        <f t="shared" si="0"/>
        <v>1102894</v>
      </c>
    </row>
    <row r="6" spans="1:8" x14ac:dyDescent="0.25">
      <c r="A6" s="3" t="s">
        <v>4</v>
      </c>
      <c r="B6" s="4">
        <v>573860</v>
      </c>
      <c r="C6" s="4">
        <v>916271</v>
      </c>
      <c r="D6" s="4">
        <v>20000</v>
      </c>
      <c r="E6" s="5">
        <v>1510131</v>
      </c>
      <c r="F6" s="4">
        <v>573860</v>
      </c>
      <c r="G6" s="4">
        <f>916271+10000</f>
        <v>926271</v>
      </c>
      <c r="H6" s="5">
        <f t="shared" si="0"/>
        <v>1500131</v>
      </c>
    </row>
    <row r="7" spans="1:8" x14ac:dyDescent="0.25">
      <c r="A7" s="3" t="s">
        <v>5</v>
      </c>
      <c r="B7" s="4">
        <v>338605</v>
      </c>
      <c r="C7" s="4">
        <v>1141309</v>
      </c>
      <c r="D7" s="4">
        <v>20000</v>
      </c>
      <c r="E7" s="5">
        <v>1499914</v>
      </c>
      <c r="F7" s="4">
        <v>338605</v>
      </c>
      <c r="G7" s="4">
        <f>1141309+10000</f>
        <v>1151309</v>
      </c>
      <c r="H7" s="5">
        <f t="shared" si="0"/>
        <v>1489914</v>
      </c>
    </row>
    <row r="8" spans="1:8" x14ac:dyDescent="0.25">
      <c r="A8" s="3" t="s">
        <v>6</v>
      </c>
      <c r="B8" s="4">
        <v>388114</v>
      </c>
      <c r="C8" s="4">
        <v>1007948</v>
      </c>
      <c r="D8" s="4">
        <v>20000</v>
      </c>
      <c r="E8" s="5">
        <v>1416062</v>
      </c>
      <c r="F8" s="4">
        <v>388114</v>
      </c>
      <c r="G8" s="4">
        <f>1007948+10000</f>
        <v>1017948</v>
      </c>
      <c r="H8" s="5">
        <f t="shared" si="0"/>
        <v>1406062</v>
      </c>
    </row>
    <row r="9" spans="1:8" x14ac:dyDescent="0.25">
      <c r="A9" s="3" t="s">
        <v>7</v>
      </c>
      <c r="B9" s="4">
        <v>411988</v>
      </c>
      <c r="C9" s="4">
        <v>1108299</v>
      </c>
      <c r="D9" s="4">
        <v>20000</v>
      </c>
      <c r="E9" s="5">
        <v>1540287</v>
      </c>
      <c r="F9" s="4">
        <v>411988</v>
      </c>
      <c r="G9" s="4">
        <f>1108299+10000</f>
        <v>1118299</v>
      </c>
      <c r="H9" s="5">
        <f t="shared" si="0"/>
        <v>1530287</v>
      </c>
    </row>
    <row r="10" spans="1:8" x14ac:dyDescent="0.25">
      <c r="A10" s="3" t="s">
        <v>8</v>
      </c>
      <c r="B10" s="4">
        <v>70397</v>
      </c>
      <c r="C10" s="4">
        <v>993750</v>
      </c>
      <c r="D10" s="4">
        <v>20000</v>
      </c>
      <c r="E10" s="5">
        <v>1084147</v>
      </c>
      <c r="F10" s="4">
        <v>70397</v>
      </c>
      <c r="G10" s="4">
        <f>993750+10000</f>
        <v>1003750</v>
      </c>
      <c r="H10" s="5">
        <f t="shared" si="0"/>
        <v>1074147</v>
      </c>
    </row>
    <row r="11" spans="1:8" x14ac:dyDescent="0.25">
      <c r="A11" s="3" t="s">
        <v>9</v>
      </c>
      <c r="B11" s="4">
        <v>239971</v>
      </c>
      <c r="C11" s="4">
        <v>777116</v>
      </c>
      <c r="D11" s="4">
        <v>20000</v>
      </c>
      <c r="E11" s="5">
        <v>1037087</v>
      </c>
      <c r="F11" s="4">
        <v>239971</v>
      </c>
      <c r="G11" s="4">
        <f>777116+10000</f>
        <v>787116</v>
      </c>
      <c r="H11" s="5">
        <f t="shared" si="0"/>
        <v>1027087</v>
      </c>
    </row>
    <row r="12" spans="1:8" x14ac:dyDescent="0.25">
      <c r="A12" s="3" t="s">
        <v>10</v>
      </c>
      <c r="B12" s="4">
        <v>94676</v>
      </c>
      <c r="C12" s="4">
        <v>786755</v>
      </c>
      <c r="D12" s="4">
        <v>20000</v>
      </c>
      <c r="E12" s="5">
        <v>901431</v>
      </c>
      <c r="F12" s="4">
        <v>94676</v>
      </c>
      <c r="G12" s="4">
        <f>786755+10000</f>
        <v>796755</v>
      </c>
      <c r="H12" s="5">
        <f t="shared" si="0"/>
        <v>891431</v>
      </c>
    </row>
    <row r="13" spans="1:8" x14ac:dyDescent="0.25">
      <c r="A13" s="3" t="s">
        <v>11</v>
      </c>
      <c r="B13" s="4">
        <v>263277</v>
      </c>
      <c r="C13" s="4">
        <v>627960</v>
      </c>
      <c r="D13" s="4">
        <v>20000</v>
      </c>
      <c r="E13" s="5">
        <v>911237</v>
      </c>
      <c r="F13" s="4">
        <v>263277</v>
      </c>
      <c r="G13" s="4">
        <f>627960+10000</f>
        <v>637960</v>
      </c>
      <c r="H13" s="5">
        <f t="shared" si="0"/>
        <v>901237</v>
      </c>
    </row>
    <row r="14" spans="1:8" x14ac:dyDescent="0.25">
      <c r="A14" s="3" t="s">
        <v>12</v>
      </c>
      <c r="B14" s="4">
        <v>394856</v>
      </c>
      <c r="C14" s="4">
        <v>1834723</v>
      </c>
      <c r="D14" s="4">
        <v>20000</v>
      </c>
      <c r="E14" s="5">
        <v>2249579</v>
      </c>
      <c r="F14" s="4">
        <v>394856</v>
      </c>
      <c r="G14" s="4">
        <f>1834723+10000</f>
        <v>1844723</v>
      </c>
      <c r="H14" s="5">
        <f t="shared" si="0"/>
        <v>2239579</v>
      </c>
    </row>
    <row r="15" spans="1:8" x14ac:dyDescent="0.25">
      <c r="A15" s="3" t="s">
        <v>13</v>
      </c>
      <c r="B15" s="4">
        <v>176043</v>
      </c>
      <c r="C15" s="4">
        <v>1868014</v>
      </c>
      <c r="D15" s="4">
        <v>20000</v>
      </c>
      <c r="E15" s="5">
        <v>2064057</v>
      </c>
      <c r="F15" s="4">
        <v>176043</v>
      </c>
      <c r="G15" s="4">
        <f>1868014+10000</f>
        <v>1878014</v>
      </c>
      <c r="H15" s="5">
        <f t="shared" si="0"/>
        <v>2054057</v>
      </c>
    </row>
    <row r="16" spans="1:8" x14ac:dyDescent="0.25">
      <c r="A16" s="3" t="s">
        <v>14</v>
      </c>
      <c r="B16" s="4">
        <v>336022</v>
      </c>
      <c r="C16" s="4">
        <v>898930</v>
      </c>
      <c r="D16" s="4">
        <v>20000</v>
      </c>
      <c r="E16" s="5">
        <v>1254952</v>
      </c>
      <c r="F16" s="4">
        <v>336022</v>
      </c>
      <c r="G16" s="4">
        <f>898930+10000</f>
        <v>908930</v>
      </c>
      <c r="H16" s="5">
        <f t="shared" si="0"/>
        <v>1244952</v>
      </c>
    </row>
    <row r="17" spans="1:12" ht="29.25" customHeight="1" x14ac:dyDescent="0.25">
      <c r="A17" s="6" t="s">
        <v>15</v>
      </c>
      <c r="B17" s="5">
        <v>4145518</v>
      </c>
      <c r="C17" s="5">
        <v>14803907</v>
      </c>
      <c r="D17" s="5">
        <v>280000</v>
      </c>
      <c r="E17" s="5">
        <v>19229425</v>
      </c>
      <c r="F17" s="5">
        <f>SUM(F3:F16)</f>
        <v>4145518</v>
      </c>
      <c r="G17" s="5">
        <f>SUM(G3:G16)</f>
        <v>14943907</v>
      </c>
      <c r="H17" s="5">
        <f>SUM(H3:H16)</f>
        <v>19089425</v>
      </c>
    </row>
    <row r="18" spans="1:12" x14ac:dyDescent="0.25">
      <c r="A18" t="s">
        <v>16</v>
      </c>
      <c r="B18" t="s">
        <v>16</v>
      </c>
      <c r="C18" t="s">
        <v>16</v>
      </c>
      <c r="F18" t="s">
        <v>16</v>
      </c>
      <c r="G18" t="s">
        <v>16</v>
      </c>
    </row>
    <row r="19" spans="1:12" x14ac:dyDescent="0.25">
      <c r="B19" s="1"/>
      <c r="C19" s="1"/>
      <c r="D19" s="1"/>
      <c r="E19" s="1"/>
      <c r="F19" s="1"/>
      <c r="G19" s="1"/>
      <c r="H19" s="1"/>
    </row>
    <row r="20" spans="1:12" ht="45" x14ac:dyDescent="0.25">
      <c r="A20" s="3" t="s">
        <v>17</v>
      </c>
      <c r="B20" s="6" t="s">
        <v>33</v>
      </c>
      <c r="C20" s="6" t="s">
        <v>34</v>
      </c>
      <c r="D20" s="11" t="s">
        <v>35</v>
      </c>
      <c r="E20" s="6" t="s">
        <v>37</v>
      </c>
      <c r="F20" s="2" t="s">
        <v>29</v>
      </c>
      <c r="G20" s="2" t="s">
        <v>30</v>
      </c>
      <c r="H20" s="2" t="s">
        <v>31</v>
      </c>
    </row>
    <row r="21" spans="1:12" x14ac:dyDescent="0.25">
      <c r="A21" s="3" t="s">
        <v>18</v>
      </c>
      <c r="B21" s="4">
        <v>58200</v>
      </c>
      <c r="C21" s="4">
        <v>508500</v>
      </c>
      <c r="D21" s="4">
        <v>20000</v>
      </c>
      <c r="E21" s="5">
        <v>586700</v>
      </c>
      <c r="F21" s="4">
        <v>58200</v>
      </c>
      <c r="G21" s="4">
        <f>508500+10000</f>
        <v>518500</v>
      </c>
      <c r="H21" s="5">
        <f t="shared" ref="H21:H30" si="1">F21+G21</f>
        <v>576700</v>
      </c>
      <c r="L21" s="8"/>
    </row>
    <row r="22" spans="1:12" x14ac:dyDescent="0.25">
      <c r="A22" s="3" t="s">
        <v>19</v>
      </c>
      <c r="B22" s="4">
        <v>136816</v>
      </c>
      <c r="C22" s="4">
        <v>662491</v>
      </c>
      <c r="D22" s="4">
        <v>20000</v>
      </c>
      <c r="E22" s="5">
        <v>819307</v>
      </c>
      <c r="F22" s="4">
        <v>136816</v>
      </c>
      <c r="G22" s="4">
        <f>662491+10000</f>
        <v>672491</v>
      </c>
      <c r="H22" s="5">
        <f t="shared" si="1"/>
        <v>809307</v>
      </c>
    </row>
    <row r="23" spans="1:12" x14ac:dyDescent="0.25">
      <c r="A23" s="3" t="s">
        <v>20</v>
      </c>
      <c r="B23" s="4">
        <v>147982</v>
      </c>
      <c r="C23" s="4">
        <v>1260007</v>
      </c>
      <c r="D23" s="4">
        <v>20000</v>
      </c>
      <c r="E23" s="5">
        <v>1427989</v>
      </c>
      <c r="F23" s="4">
        <v>147982</v>
      </c>
      <c r="G23" s="4">
        <f>1260007+10000</f>
        <v>1270007</v>
      </c>
      <c r="H23" s="5">
        <f t="shared" si="1"/>
        <v>1417989</v>
      </c>
    </row>
    <row r="24" spans="1:12" x14ac:dyDescent="0.25">
      <c r="A24" s="3" t="s">
        <v>21</v>
      </c>
      <c r="B24" s="4">
        <v>0</v>
      </c>
      <c r="C24" s="4">
        <v>927813</v>
      </c>
      <c r="D24" s="4">
        <v>20000</v>
      </c>
      <c r="E24" s="5">
        <v>947813</v>
      </c>
      <c r="F24" s="4">
        <v>0</v>
      </c>
      <c r="G24" s="4">
        <f>927813+10000</f>
        <v>937813</v>
      </c>
      <c r="H24" s="5">
        <f t="shared" si="1"/>
        <v>937813</v>
      </c>
    </row>
    <row r="25" spans="1:12" x14ac:dyDescent="0.25">
      <c r="A25" s="3" t="s">
        <v>22</v>
      </c>
      <c r="B25" s="4">
        <v>258633</v>
      </c>
      <c r="C25" s="4">
        <v>461730</v>
      </c>
      <c r="D25" s="4">
        <v>20000</v>
      </c>
      <c r="E25" s="5">
        <v>740363</v>
      </c>
      <c r="F25" s="4">
        <v>258633</v>
      </c>
      <c r="G25" s="4">
        <f>461730+10000</f>
        <v>471730</v>
      </c>
      <c r="H25" s="5">
        <f t="shared" si="1"/>
        <v>730363</v>
      </c>
    </row>
    <row r="26" spans="1:12" x14ac:dyDescent="0.25">
      <c r="A26" s="3" t="s">
        <v>23</v>
      </c>
      <c r="B26" s="4">
        <v>266245</v>
      </c>
      <c r="C26" s="4">
        <v>511019</v>
      </c>
      <c r="D26" s="4">
        <v>20000</v>
      </c>
      <c r="E26" s="5">
        <v>797264</v>
      </c>
      <c r="F26" s="4">
        <v>266245</v>
      </c>
      <c r="G26" s="4">
        <f>511019+10000</f>
        <v>521019</v>
      </c>
      <c r="H26" s="5">
        <f t="shared" si="1"/>
        <v>787264</v>
      </c>
    </row>
    <row r="27" spans="1:12" x14ac:dyDescent="0.25">
      <c r="A27" s="3" t="s">
        <v>24</v>
      </c>
      <c r="B27" s="4">
        <v>0</v>
      </c>
      <c r="C27" s="4">
        <v>1065760</v>
      </c>
      <c r="D27" s="4">
        <v>20000</v>
      </c>
      <c r="E27" s="5">
        <v>1085760</v>
      </c>
      <c r="F27" s="4">
        <v>0</v>
      </c>
      <c r="G27" s="4">
        <f>1065760+10000</f>
        <v>1075760</v>
      </c>
      <c r="H27" s="5">
        <f t="shared" si="1"/>
        <v>1075760</v>
      </c>
    </row>
    <row r="28" spans="1:12" x14ac:dyDescent="0.25">
      <c r="A28" s="3" t="s">
        <v>25</v>
      </c>
      <c r="B28" s="4">
        <v>102820</v>
      </c>
      <c r="C28" s="4">
        <v>696497</v>
      </c>
      <c r="D28" s="4">
        <v>20000</v>
      </c>
      <c r="E28" s="5">
        <v>819317</v>
      </c>
      <c r="F28" s="4">
        <v>102820</v>
      </c>
      <c r="G28" s="4">
        <f>696497+10000</f>
        <v>706497</v>
      </c>
      <c r="H28" s="5">
        <f t="shared" si="1"/>
        <v>809317</v>
      </c>
    </row>
    <row r="29" spans="1:12" x14ac:dyDescent="0.25">
      <c r="A29" s="3" t="s">
        <v>26</v>
      </c>
      <c r="B29" s="4">
        <v>0</v>
      </c>
      <c r="C29" s="4">
        <v>973178</v>
      </c>
      <c r="D29" s="4">
        <v>20000</v>
      </c>
      <c r="E29" s="5">
        <v>993178</v>
      </c>
      <c r="F29" s="4">
        <v>0</v>
      </c>
      <c r="G29" s="4">
        <f>973178+10000</f>
        <v>983178</v>
      </c>
      <c r="H29" s="5">
        <f t="shared" si="1"/>
        <v>983178</v>
      </c>
    </row>
    <row r="30" spans="1:12" x14ac:dyDescent="0.25">
      <c r="A30" s="3" t="s">
        <v>27</v>
      </c>
      <c r="B30" s="4">
        <v>136994</v>
      </c>
      <c r="C30" s="4">
        <v>524155</v>
      </c>
      <c r="D30" s="4">
        <v>20000</v>
      </c>
      <c r="E30" s="5">
        <v>681149</v>
      </c>
      <c r="F30" s="4">
        <v>136994</v>
      </c>
      <c r="G30" s="4">
        <f>524155+10000</f>
        <v>534155</v>
      </c>
      <c r="H30" s="5">
        <f t="shared" si="1"/>
        <v>671149</v>
      </c>
    </row>
    <row r="31" spans="1:12" ht="32.25" customHeight="1" x14ac:dyDescent="0.25">
      <c r="A31" s="6" t="s">
        <v>28</v>
      </c>
      <c r="B31" s="5">
        <v>1107690</v>
      </c>
      <c r="C31" s="5">
        <v>7591150</v>
      </c>
      <c r="D31" s="5">
        <v>200000</v>
      </c>
      <c r="E31" s="5">
        <v>8898840</v>
      </c>
      <c r="F31" s="5">
        <f>SUM(F21:F30)</f>
        <v>1107690</v>
      </c>
      <c r="G31" s="5">
        <f>SUM(G21:G30)</f>
        <v>7691150</v>
      </c>
      <c r="H31" s="5">
        <f>SUM(H21:H30)</f>
        <v>8798840</v>
      </c>
    </row>
    <row r="32" spans="1:12" ht="31.5" customHeight="1" x14ac:dyDescent="0.25">
      <c r="A32" s="9" t="s">
        <v>32</v>
      </c>
      <c r="B32" s="10">
        <f>B31+B17</f>
        <v>5253208</v>
      </c>
      <c r="C32" s="10">
        <f t="shared" ref="C32:E32" si="2">C31+C17</f>
        <v>22395057</v>
      </c>
      <c r="D32" s="10">
        <f t="shared" si="2"/>
        <v>480000</v>
      </c>
      <c r="E32" s="10">
        <f t="shared" si="2"/>
        <v>28128265</v>
      </c>
      <c r="F32" s="10">
        <f>F31+F17</f>
        <v>5253208</v>
      </c>
      <c r="G32" s="7">
        <f t="shared" ref="G32:H32" si="3">G31+G17</f>
        <v>22635057</v>
      </c>
      <c r="H32" s="7">
        <f t="shared" si="3"/>
        <v>27888265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055a74893252d4dea9bbacbf5a12b4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9b421fadd573a5d3070bf32f0301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E88505-0BDA-4430-A994-F23A79377ECE}"/>
</file>

<file path=customXml/itemProps2.xml><?xml version="1.0" encoding="utf-8"?>
<ds:datastoreItem xmlns:ds="http://schemas.openxmlformats.org/officeDocument/2006/customXml" ds:itemID="{6F8FAFD3-176A-47AE-B4B0-6EA35F68CC8C}"/>
</file>

<file path=customXml/itemProps3.xml><?xml version="1.0" encoding="utf-8"?>
<ds:datastoreItem xmlns:ds="http://schemas.openxmlformats.org/officeDocument/2006/customXml" ds:itemID="{D596DA68-429D-4392-A8BC-1E44DF24D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BROWNE</dc:creator>
  <cp:lastModifiedBy>John Kelly</cp:lastModifiedBy>
  <dcterms:created xsi:type="dcterms:W3CDTF">2019-10-15T09:13:10Z</dcterms:created>
  <dcterms:modified xsi:type="dcterms:W3CDTF">2020-05-27T08:16:28Z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